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0138\Downloads\"/>
    </mc:Choice>
  </mc:AlternateContent>
  <xr:revisionPtr revIDLastSave="0" documentId="13_ncr:1_{9FEF5684-7AC8-4CC9-945B-50BDC02BF61F}" xr6:coauthVersionLast="36" xr6:coauthVersionMax="47" xr10:uidLastSave="{00000000-0000-0000-0000-000000000000}"/>
  <bookViews>
    <workbookView xWindow="0" yWindow="0" windowWidth="20490" windowHeight="7545" activeTab="1" xr2:uid="{F9CB6F08-6E1A-4519-AA8D-F2E2D6394A79}"/>
  </bookViews>
  <sheets>
    <sheet name="encomenda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G2" i="2"/>
  <c r="G3" i="2"/>
  <c r="G4" i="2"/>
  <c r="G5" i="2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G19" i="2"/>
  <c r="G20" i="2"/>
  <c r="H20" i="2" s="1"/>
  <c r="G21" i="2"/>
  <c r="G22" i="2"/>
  <c r="G23" i="2"/>
  <c r="H23" i="2" s="1"/>
  <c r="G24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G35" i="2"/>
  <c r="G36" i="2"/>
  <c r="H36" i="2" s="1"/>
  <c r="G37" i="2"/>
  <c r="G38" i="2"/>
  <c r="H38" i="2" s="1"/>
  <c r="G39" i="2"/>
  <c r="H39" i="2" s="1"/>
  <c r="G40" i="2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G51" i="2"/>
  <c r="G52" i="2"/>
  <c r="G53" i="2"/>
  <c r="H53" i="2" s="1"/>
  <c r="G54" i="2"/>
  <c r="H54" i="2" s="1"/>
  <c r="G55" i="2"/>
  <c r="H55" i="2" s="1"/>
  <c r="G56" i="2"/>
  <c r="G57" i="2"/>
  <c r="G58" i="2"/>
  <c r="H58" i="2" s="1"/>
  <c r="G59" i="2"/>
  <c r="H59" i="2" s="1"/>
  <c r="G60" i="2"/>
  <c r="G61" i="2"/>
  <c r="G62" i="2"/>
  <c r="H62" i="2" s="1"/>
  <c r="G63" i="2"/>
  <c r="H63" i="2" s="1"/>
  <c r="G64" i="2"/>
  <c r="H64" i="2" s="1"/>
  <c r="G65" i="2"/>
  <c r="H65" i="2" s="1"/>
  <c r="G66" i="2"/>
  <c r="G67" i="2"/>
  <c r="G68" i="2"/>
  <c r="H68" i="2" s="1"/>
  <c r="G69" i="2"/>
  <c r="H69" i="2" s="1"/>
  <c r="G70" i="2"/>
  <c r="H70" i="2" s="1"/>
  <c r="G71" i="2"/>
  <c r="H71" i="2" s="1"/>
  <c r="G72" i="2"/>
  <c r="G73" i="2"/>
  <c r="G74" i="2"/>
  <c r="H74" i="2" s="1"/>
  <c r="G75" i="2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G83" i="2"/>
  <c r="G84" i="2"/>
  <c r="H84" i="2" s="1"/>
  <c r="G85" i="2"/>
  <c r="H85" i="2" s="1"/>
  <c r="G86" i="2"/>
  <c r="H86" i="2" s="1"/>
  <c r="G87" i="2"/>
  <c r="H87" i="2" s="1"/>
  <c r="G88" i="2"/>
  <c r="G89" i="2"/>
  <c r="G90" i="2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H2" i="2"/>
  <c r="H3" i="2"/>
  <c r="H4" i="2"/>
  <c r="H18" i="2"/>
  <c r="H19" i="2"/>
  <c r="H34" i="2"/>
  <c r="H35" i="2"/>
  <c r="H40" i="2"/>
  <c r="H50" i="2"/>
  <c r="H51" i="2"/>
  <c r="H52" i="2"/>
  <c r="H66" i="2"/>
  <c r="H67" i="2"/>
  <c r="H72" i="2"/>
  <c r="H73" i="2"/>
  <c r="H75" i="2"/>
  <c r="H82" i="2"/>
  <c r="H83" i="2"/>
  <c r="H88" i="2"/>
  <c r="H89" i="2"/>
  <c r="H90" i="2"/>
  <c r="H37" i="2"/>
  <c r="H24" i="2"/>
  <c r="H22" i="2"/>
  <c r="H21" i="2"/>
  <c r="H5" i="2"/>
  <c r="J20" i="2" l="1"/>
  <c r="J19" i="2"/>
  <c r="J39" i="2"/>
  <c r="H57" i="2"/>
  <c r="H56" i="2"/>
  <c r="H60" i="2"/>
  <c r="H61" i="2"/>
  <c r="J61" i="2" s="1"/>
  <c r="J57" i="2"/>
  <c r="J56" i="2"/>
  <c r="J43" i="2"/>
  <c r="J75" i="2"/>
  <c r="J93" i="2"/>
  <c r="J14" i="2"/>
  <c r="J46" i="2"/>
  <c r="J95" i="2"/>
  <c r="J32" i="2"/>
  <c r="J33" i="2"/>
  <c r="J66" i="2"/>
  <c r="J70" i="2"/>
  <c r="J21" i="2"/>
  <c r="J78" i="2"/>
  <c r="J30" i="2"/>
  <c r="J92" i="2"/>
  <c r="J49" i="2"/>
  <c r="J44" i="2"/>
  <c r="J26" i="2"/>
  <c r="J68" i="2"/>
  <c r="J5" i="2"/>
  <c r="J13" i="2"/>
  <c r="J96" i="2"/>
  <c r="J40" i="2"/>
  <c r="J53" i="2"/>
  <c r="J8" i="2"/>
  <c r="J27" i="2"/>
  <c r="J62" i="2"/>
  <c r="J85" i="2"/>
  <c r="J64" i="2"/>
  <c r="J28" i="2"/>
  <c r="J69" i="2"/>
  <c r="J94" i="2"/>
  <c r="J24" i="2"/>
  <c r="J37" i="2"/>
  <c r="J82" i="2"/>
  <c r="J76" i="2"/>
  <c r="J12" i="2"/>
  <c r="J45" i="2"/>
  <c r="J52" i="2"/>
  <c r="J91" i="2"/>
  <c r="J7" i="2"/>
  <c r="J72" i="2"/>
  <c r="J84" i="2"/>
  <c r="J73" i="2"/>
  <c r="J9" i="2"/>
  <c r="J63" i="2"/>
  <c r="J80" i="2"/>
  <c r="J86" i="2"/>
  <c r="J67" i="2"/>
  <c r="J42" i="2"/>
  <c r="J15" i="2"/>
  <c r="J81" i="2"/>
  <c r="J87" i="2"/>
  <c r="J34" i="2"/>
  <c r="J55" i="2"/>
  <c r="J16" i="2"/>
  <c r="J23" i="2"/>
  <c r="J29" i="2"/>
  <c r="J36" i="2"/>
  <c r="J58" i="2"/>
  <c r="J17" i="2"/>
  <c r="J59" i="2"/>
  <c r="J88" i="2"/>
  <c r="J79" i="2"/>
  <c r="J48" i="2"/>
  <c r="J2" i="2"/>
  <c r="J74" i="2"/>
  <c r="J35" i="2"/>
  <c r="J60" i="2"/>
  <c r="J89" i="2"/>
  <c r="J54" i="2"/>
  <c r="J22" i="2"/>
  <c r="J18" i="2"/>
  <c r="J25" i="2"/>
  <c r="J31" i="2"/>
  <c r="J38" i="2"/>
  <c r="J51" i="2"/>
  <c r="J71" i="2"/>
  <c r="J83" i="2"/>
  <c r="J47" i="2"/>
  <c r="J4" i="2"/>
  <c r="J11" i="2"/>
  <c r="J50" i="2"/>
  <c r="J6" i="2"/>
  <c r="J65" i="2"/>
  <c r="J77" i="2"/>
  <c r="J90" i="2"/>
  <c r="J41" i="2"/>
  <c r="J3" i="2"/>
  <c r="J10" i="2"/>
  <c r="J97" i="2"/>
  <c r="H3" i="1" l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2" i="1"/>
  <c r="J2" i="1" s="1"/>
  <c r="H54" i="1" l="1"/>
  <c r="J54" i="1" s="1"/>
  <c r="H69" i="1"/>
  <c r="J69" i="1" s="1"/>
  <c r="H84" i="1"/>
  <c r="J84" i="1" s="1"/>
  <c r="H79" i="1"/>
  <c r="J79" i="1" s="1"/>
  <c r="H85" i="1"/>
  <c r="J85" i="1" s="1"/>
  <c r="H80" i="1"/>
  <c r="J80" i="1" s="1"/>
  <c r="H52" i="1"/>
  <c r="J52" i="1" s="1"/>
  <c r="H51" i="1"/>
  <c r="J51" i="1" s="1"/>
  <c r="H61" i="1"/>
  <c r="J61" i="1" s="1"/>
  <c r="H50" i="1"/>
  <c r="J50" i="1" s="1"/>
  <c r="H65" i="1"/>
  <c r="J65" i="1" s="1"/>
  <c r="H63" i="1"/>
  <c r="J63" i="1" s="1"/>
  <c r="H78" i="1"/>
  <c r="J78" i="1" s="1"/>
  <c r="H68" i="1"/>
  <c r="J68" i="1" s="1"/>
  <c r="H83" i="1"/>
  <c r="J83" i="1" s="1"/>
  <c r="H66" i="1"/>
  <c r="J66" i="1" s="1"/>
  <c r="H97" i="1"/>
  <c r="J97" i="1" s="1"/>
  <c r="H48" i="1"/>
  <c r="J48" i="1" s="1"/>
  <c r="H77" i="1"/>
  <c r="J77" i="1" s="1"/>
  <c r="H75" i="1"/>
  <c r="J75" i="1" s="1"/>
  <c r="H59" i="1"/>
  <c r="J59" i="1" s="1"/>
  <c r="H67" i="1"/>
  <c r="J67" i="1" s="1"/>
  <c r="H82" i="1"/>
  <c r="J82" i="1" s="1"/>
  <c r="H81" i="1"/>
  <c r="J81" i="1" s="1"/>
  <c r="H62" i="1"/>
  <c r="J62" i="1" s="1"/>
  <c r="H76" i="1"/>
  <c r="J76" i="1" s="1"/>
  <c r="H70" i="1"/>
  <c r="J70" i="1" s="1"/>
  <c r="H64" i="1"/>
  <c r="J64" i="1" s="1"/>
  <c r="H92" i="1"/>
  <c r="J92" i="1" s="1"/>
  <c r="H58" i="1"/>
  <c r="J58" i="1" s="1"/>
  <c r="H57" i="1"/>
  <c r="J57" i="1" s="1"/>
  <c r="H53" i="1"/>
  <c r="J53" i="1" s="1"/>
  <c r="H95" i="1"/>
  <c r="J95" i="1" s="1"/>
  <c r="H94" i="1"/>
  <c r="J94" i="1" s="1"/>
  <c r="H60" i="1"/>
  <c r="J60" i="1" s="1"/>
  <c r="H90" i="1"/>
  <c r="J90" i="1" s="1"/>
  <c r="H89" i="1"/>
  <c r="J89" i="1" s="1"/>
  <c r="H56" i="1"/>
  <c r="J56" i="1" s="1"/>
  <c r="H86" i="1"/>
  <c r="J86" i="1" s="1"/>
  <c r="H49" i="1"/>
  <c r="J49" i="1" s="1"/>
  <c r="H96" i="1"/>
  <c r="J96" i="1" s="1"/>
  <c r="H93" i="1"/>
  <c r="J93" i="1" s="1"/>
  <c r="H91" i="1"/>
  <c r="J91" i="1" s="1"/>
  <c r="H74" i="1"/>
  <c r="J74" i="1" s="1"/>
  <c r="H73" i="1"/>
  <c r="J73" i="1" s="1"/>
  <c r="H88" i="1"/>
  <c r="J88" i="1" s="1"/>
  <c r="H72" i="1"/>
  <c r="J72" i="1" s="1"/>
  <c r="H87" i="1"/>
  <c r="J87" i="1" s="1"/>
  <c r="H71" i="1"/>
  <c r="J71" i="1" s="1"/>
  <c r="H55" i="1"/>
  <c r="J55" i="1" s="1"/>
</calcChain>
</file>

<file path=xl/sharedStrings.xml><?xml version="1.0" encoding="utf-8"?>
<sst xmlns="http://schemas.openxmlformats.org/spreadsheetml/2006/main" count="1062" uniqueCount="28">
  <si>
    <t>Nome de Empresa</t>
  </si>
  <si>
    <t>Nº Cliente</t>
  </si>
  <si>
    <t>Código Encomenda</t>
  </si>
  <si>
    <t>Data</t>
  </si>
  <si>
    <t>Zona</t>
  </si>
  <si>
    <t>C001</t>
  </si>
  <si>
    <t>C002</t>
  </si>
  <si>
    <t>C003</t>
  </si>
  <si>
    <t>C004</t>
  </si>
  <si>
    <t>31/09/2019</t>
  </si>
  <si>
    <t>02/16/2021</t>
  </si>
  <si>
    <t>31/09/2022</t>
  </si>
  <si>
    <t>Transporte</t>
  </si>
  <si>
    <t>Valor Final</t>
  </si>
  <si>
    <t>Beja</t>
  </si>
  <si>
    <t>Setúbal</t>
  </si>
  <si>
    <t>Preço do Produto</t>
  </si>
  <si>
    <t>Valor de Transporte (por un.)</t>
  </si>
  <si>
    <t>Unidades</t>
  </si>
  <si>
    <t>Valor S/ IVA</t>
  </si>
  <si>
    <t>Valor C/ IVA</t>
  </si>
  <si>
    <t>Produto</t>
  </si>
  <si>
    <t>Rissóis de Pescada</t>
  </si>
  <si>
    <t>RiFrio</t>
  </si>
  <si>
    <t>Ano</t>
  </si>
  <si>
    <t>Faro</t>
  </si>
  <si>
    <t>Valor de Produção</t>
  </si>
  <si>
    <t>Preço de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</si>
</sst>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44" fontId="0" fillId="0" borderId="1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44" fontId="0" fillId="0" borderId="2" xfId="1" applyFont="1" applyBorder="1"/>
    <xf numFmtId="44" fontId="0" fillId="0" borderId="4" xfId="1" applyFont="1" applyBorder="1"/>
    <xf numFmtId="44" fontId="0" fillId="0" borderId="3" xfId="1" applyFont="1" applyBorder="1"/>
    <xf numFmtId="14" fontId="0" fillId="0" borderId="0" xfId="0" applyNumberFormat="1" applyBorder="1"/>
    <xf numFmtId="0" fontId="0" fillId="0" borderId="0" xfId="0" applyBorder="1"/>
    <xf numFmtId="44" fontId="0" fillId="0" borderId="12" xfId="0" applyNumberFormat="1" applyBorder="1"/>
    <xf numFmtId="44" fontId="0" fillId="0" borderId="6" xfId="1" applyFont="1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4" fontId="0" fillId="0" borderId="2" xfId="1" applyNumberFormat="1" applyFont="1" applyBorder="1"/>
    <xf numFmtId="44" fontId="0" fillId="0" borderId="4" xfId="1" applyNumberFormat="1" applyFont="1" applyBorder="1"/>
    <xf numFmtId="44" fontId="0" fillId="0" borderId="6" xfId="1" applyNumberFormat="1" applyFont="1" applyBorder="1"/>
    <xf numFmtId="44" fontId="0" fillId="0" borderId="19" xfId="0" applyNumberForma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3" xfId="0" applyNumberFormat="1" applyBorder="1"/>
    <xf numFmtId="1" fontId="2" fillId="2" borderId="15" xfId="0" applyNumberFormat="1" applyFont="1" applyFill="1" applyBorder="1" applyAlignment="1">
      <alignment horizontal="left"/>
    </xf>
    <xf numFmtId="1" fontId="0" fillId="0" borderId="0" xfId="0" applyNumberFormat="1"/>
    <xf numFmtId="44" fontId="0" fillId="0" borderId="18" xfId="0" applyNumberFormat="1" applyBorder="1"/>
    <xf numFmtId="0" fontId="3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14" fontId="3" fillId="0" borderId="10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44" fontId="3" fillId="0" borderId="2" xfId="1" applyFont="1" applyBorder="1"/>
    <xf numFmtId="44" fontId="3" fillId="0" borderId="22" xfId="1" applyFont="1" applyBorder="1"/>
    <xf numFmtId="44" fontId="3" fillId="0" borderId="12" xfId="0" applyNumberFormat="1" applyFont="1" applyBorder="1"/>
    <xf numFmtId="14" fontId="3" fillId="0" borderId="8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44" fontId="3" fillId="0" borderId="4" xfId="1" applyFont="1" applyBorder="1"/>
    <xf numFmtId="44" fontId="3" fillId="0" borderId="6" xfId="1" applyFont="1" applyBorder="1"/>
    <xf numFmtId="44" fontId="3" fillId="0" borderId="23" xfId="1" applyFont="1" applyBorder="1"/>
    <xf numFmtId="44" fontId="3" fillId="0" borderId="25" xfId="1" applyFont="1" applyBorder="1"/>
    <xf numFmtId="0" fontId="3" fillId="0" borderId="8" xfId="0" applyFont="1" applyBorder="1" applyAlignment="1">
      <alignment horizontal="right"/>
    </xf>
    <xf numFmtId="14" fontId="3" fillId="0" borderId="8" xfId="0" applyNumberFormat="1" applyFont="1" applyBorder="1" applyAlignment="1">
      <alignment horizontal="right"/>
    </xf>
    <xf numFmtId="44" fontId="3" fillId="0" borderId="24" xfId="1" applyFont="1" applyBorder="1"/>
    <xf numFmtId="44" fontId="3" fillId="0" borderId="17" xfId="1" applyFont="1" applyBorder="1"/>
    <xf numFmtId="44" fontId="3" fillId="0" borderId="17" xfId="0" applyNumberFormat="1" applyFont="1" applyBorder="1"/>
    <xf numFmtId="14" fontId="3" fillId="0" borderId="9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44" fontId="3" fillId="0" borderId="3" xfId="1" applyFont="1" applyBorder="1"/>
    <xf numFmtId="44" fontId="3" fillId="0" borderId="18" xfId="0" applyNumberFormat="1" applyFont="1" applyBorder="1"/>
    <xf numFmtId="0" fontId="3" fillId="0" borderId="0" xfId="0" applyFont="1"/>
    <xf numFmtId="14" fontId="3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2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Border="1"/>
    <xf numFmtId="44" fontId="3" fillId="0" borderId="0" xfId="1" applyFont="1" applyBorder="1" applyAlignment="1">
      <alignment horizontal="center"/>
    </xf>
    <xf numFmtId="44" fontId="3" fillId="0" borderId="1" xfId="1" applyFont="1" applyBorder="1"/>
    <xf numFmtId="0" fontId="3" fillId="2" borderId="1" xfId="0" applyFont="1" applyFill="1" applyBorder="1" applyAlignment="1">
      <alignment horizontal="center" vertical="center" wrapText="1"/>
    </xf>
    <xf numFmtId="44" fontId="3" fillId="0" borderId="4" xfId="1" applyNumberFormat="1" applyFont="1" applyBorder="1" applyAlignment="1">
      <alignment horizontal="right"/>
    </xf>
    <xf numFmtId="44" fontId="3" fillId="0" borderId="6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0" xfId="1" applyFont="1" applyBorder="1"/>
    <xf numFmtId="0" fontId="3" fillId="2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left"/>
    </xf>
    <xf numFmtId="44" fontId="0" fillId="0" borderId="6" xfId="1" applyFont="1" applyBorder="1" applyAlignment="1">
      <alignment horizontal="right"/>
    </xf>
    <xf numFmtId="44" fontId="0" fillId="0" borderId="4" xfId="1" applyFont="1" applyBorder="1" applyAlignment="1">
      <alignment horizontal="right"/>
    </xf>
    <xf numFmtId="44" fontId="0" fillId="0" borderId="3" xfId="1" applyFont="1" applyBorder="1" applyAlignment="1">
      <alignment horizontal="right"/>
    </xf>
    <xf numFmtId="44" fontId="0" fillId="0" borderId="0" xfId="1" applyFont="1"/>
    <xf numFmtId="0" fontId="3" fillId="2" borderId="1" xfId="0" applyFont="1" applyFill="1" applyBorder="1" applyAlignment="1">
      <alignment horizontal="center"/>
    </xf>
    <xf numFmtId="44" fontId="3" fillId="0" borderId="5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44" fontId="3" fillId="0" borderId="11" xfId="1" applyFont="1" applyBorder="1" applyAlignment="1">
      <alignment horizontal="left" vertical="center"/>
    </xf>
    <xf numFmtId="44" fontId="3" fillId="0" borderId="7" xfId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0" xfId="1" applyFont="1" applyFill="1" applyBorder="1"/>
    <xf numFmtId="0" fontId="0" fillId="0" borderId="0" xfId="0" applyFill="1" applyBorder="1"/>
    <xf numFmtId="44" fontId="3" fillId="0" borderId="0" xfId="1" applyFont="1" applyFill="1" applyBorder="1" applyAlignment="1"/>
    <xf numFmtId="0" fontId="3" fillId="0" borderId="0" xfId="0" applyFont="1" applyFill="1" applyBorder="1" applyAlignment="1"/>
  </cellXfs>
  <cellStyles count="2">
    <cellStyle name="Currency" xfId="1" builtinId="4"/>
    <cellStyle name="Normal" xfId="0" builtinId="0"/>
  </cellStyles>
  <dxfs count="27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4" formatCode="_-* #,##0.00\ &quot;€&quot;_-;\-* #,##0.00\ &quot;€&quot;_-;_-* &quot;-&quot;??\ &quot;€&quot;_-;_-@_-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9" formatCode="dd/mm/yyyy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-* #,##0.00\ &quot;€&quot;_-;\-* #,##0.00\ &quot;€&quot;_-;_-* &quot;-&quot;??\ &quot;€&quot;_-;_-@_-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EC8207-BB22-47B5-AAA5-15BFF26E7348}" name="Tabela1" displayName="Tabela1" ref="A1:J97" totalsRowShown="0" headerRowDxfId="5" dataDxfId="4" headerRowBorderDxfId="26" tableBorderDxfId="25">
  <tableColumns count="10">
    <tableColumn id="1" xr3:uid="{D25ABB3F-78F0-46D3-AA83-E36C976BA8C4}" name="Data" dataDxfId="11"/>
    <tableColumn id="2" xr3:uid="{40A0543B-643B-4019-A857-BFDE2B1D9DCD}" name="Nº Cliente" dataDxfId="10"/>
    <tableColumn id="3" xr3:uid="{8BB6A3D6-5EA9-4611-85BA-14FEEAC2C666}" name="Unidades" dataDxfId="9"/>
    <tableColumn id="4" xr3:uid="{270D0151-9B92-425B-A676-E88AB426F1A1}" name="Código Encomenda" dataDxfId="8"/>
    <tableColumn id="5" xr3:uid="{FED048C4-AFD9-4E4A-A9E9-8ACF6438E4C4}" name="Zona" dataDxfId="3"/>
    <tableColumn id="10" xr3:uid="{32F5AE29-2D56-46FA-910D-67E8ECCFBE03}" name="Valor de Produção" dataDxfId="1" dataCellStyle="Currency">
      <calculatedColumnFormula>Tabela1[[#This Row],[Unidades]]*M$12</calculatedColumnFormula>
    </tableColumn>
    <tableColumn id="6" xr3:uid="{55551F27-8F86-42DC-991B-1B85E4B6C93F}" name="Valor S/ IVA" dataDxfId="2">
      <calculatedColumnFormula>C2*L$12</calculatedColumnFormula>
    </tableColumn>
    <tableColumn id="9" xr3:uid="{644C822B-4A0B-49A7-898B-90C9962AE00C}" name="Valor C/ IVA" dataDxfId="7">
      <calculatedColumnFormula>Tabela1[[#This Row],[Valor S/ IVA]]*113%</calculatedColumnFormula>
    </tableColumn>
    <tableColumn id="7" xr3:uid="{FA07E263-D237-4170-A3E7-74DA5E2CFBC8}" name="Transporte" dataDxfId="0">
      <calculatedColumnFormula>_xlfn.IFS(Tabela1[[#This Row],[Zona]]="Faro",C2*M$7,Tabela1[[#This Row],[Zona]]="Beja",C2*M$8,Tabela1[[#This Row],[Zona]]="Setúbal",C2*M$9)</calculatedColumnFormula>
    </tableColumn>
    <tableColumn id="8" xr3:uid="{BF17E504-784D-488A-A0C4-D6B57E91D117}" name="Valor Final" dataDxfId="6">
      <calculatedColumnFormula>Tabela1[[#This Row],[Valor C/ IVA]]+I2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A0B20F-487D-4171-81CC-C1D9EA84109F}" name="Tabela14" displayName="Tabela14" ref="A1:J97" totalsRowShown="0" headerRowDxfId="24" headerRowBorderDxfId="23" tableBorderDxfId="22">
  <tableColumns count="10">
    <tableColumn id="10" xr3:uid="{89C6C8E0-7F3B-4CBE-A1D4-59F151307703}" name="Ano" dataDxfId="21"/>
    <tableColumn id="2" xr3:uid="{48A20392-3D41-4471-95C0-77BDF0499CAE}" name="Nº Cliente" dataDxfId="20"/>
    <tableColumn id="3" xr3:uid="{90EC167C-8395-4AFA-B840-2EB79EBE4C34}" name="Unidades" dataDxfId="19"/>
    <tableColumn id="4" xr3:uid="{464F3A40-24EA-4D2A-AF81-13BA8E340E82}" name="Código Encomenda" dataDxfId="18"/>
    <tableColumn id="5" xr3:uid="{A8B353AF-5D3B-417D-B338-B885299E66D0}" name="Zona" dataDxfId="17"/>
    <tableColumn id="1" xr3:uid="{0C0D4797-2AFA-493C-8005-AD67BE48563C}" name="Valor de Produção" dataDxfId="12" dataCellStyle="Currency">
      <calculatedColumnFormula>Tabela14[[#This Row],[Unidades]]*0.35</calculatedColumnFormula>
    </tableColumn>
    <tableColumn id="6" xr3:uid="{E5717C1F-CD0C-4120-8C2B-DF0C90507ABB}" name="Valor S/ IVA" dataDxfId="16">
      <calculatedColumnFormula>C2*0.8</calculatedColumnFormula>
    </tableColumn>
    <tableColumn id="9" xr3:uid="{2862B389-9D06-4BA4-8B90-09BCB98F9468}" name="Valor C/ IVA" dataDxfId="15">
      <calculatedColumnFormula>Tabela14[[#This Row],[Valor S/ IVA]]*113%</calculatedColumnFormula>
    </tableColumn>
    <tableColumn id="7" xr3:uid="{411E430F-B97C-4425-A59A-3057D027E196}" name="Transporte" dataDxfId="14">
      <calculatedColumnFormula>_xlfn.IFS(Tabela14[[#This Row],[Zona]]="Faro",C2*0.5,Tabela14[[#This Row],[Zona]]="Beja",C2*0.7,Tabela14[[#This Row],[Zona]]="Setúbal",C2*0.9)</calculatedColumnFormula>
    </tableColumn>
    <tableColumn id="8" xr3:uid="{8675CA61-05B8-4BFE-B342-58ADDAB76E72}" name="Valor Final" dataDxfId="13">
      <calculatedColumnFormula>Tabela14[[#This Row],[Valor C/ IVA]]+I2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31C-0540-4397-A89B-D1A38A7BE2D8}">
  <dimension ref="A1:N115"/>
  <sheetViews>
    <sheetView zoomScale="80" zoomScaleNormal="80" zoomScaleSheetLayoutView="10" workbookViewId="0">
      <selection activeCell="F113" sqref="F113"/>
    </sheetView>
  </sheetViews>
  <sheetFormatPr defaultRowHeight="15" x14ac:dyDescent="0.25"/>
  <cols>
    <col min="1" max="1" width="17.5703125" customWidth="1"/>
    <col min="2" max="2" width="12.42578125" customWidth="1"/>
    <col min="3" max="3" width="18.140625" customWidth="1"/>
    <col min="4" max="4" width="21.5703125" customWidth="1"/>
    <col min="5" max="6" width="20" customWidth="1"/>
    <col min="7" max="8" width="14.140625" customWidth="1"/>
    <col min="9" max="9" width="13.7109375" customWidth="1"/>
    <col min="10" max="10" width="13" customWidth="1"/>
    <col min="12" max="12" width="22.140625" customWidth="1"/>
    <col min="13" max="13" width="20.7109375" customWidth="1"/>
    <col min="14" max="14" width="17.42578125" customWidth="1"/>
  </cols>
  <sheetData>
    <row r="1" spans="1:14" ht="15.75" thickBot="1" x14ac:dyDescent="0.3">
      <c r="A1" s="31" t="s">
        <v>3</v>
      </c>
      <c r="B1" s="32" t="s">
        <v>1</v>
      </c>
      <c r="C1" s="33" t="s">
        <v>18</v>
      </c>
      <c r="D1" s="32" t="s">
        <v>2</v>
      </c>
      <c r="E1" s="32" t="s">
        <v>4</v>
      </c>
      <c r="F1" s="32" t="s">
        <v>26</v>
      </c>
      <c r="G1" s="31" t="s">
        <v>19</v>
      </c>
      <c r="H1" s="33" t="s">
        <v>20</v>
      </c>
      <c r="I1" s="32" t="s">
        <v>12</v>
      </c>
      <c r="J1" s="34" t="s">
        <v>13</v>
      </c>
    </row>
    <row r="2" spans="1:14" ht="15.75" thickBot="1" x14ac:dyDescent="0.3">
      <c r="A2" s="35">
        <v>42859</v>
      </c>
      <c r="B2" s="36" t="s">
        <v>5</v>
      </c>
      <c r="C2" s="36">
        <v>124</v>
      </c>
      <c r="D2" s="37">
        <v>1</v>
      </c>
      <c r="E2" s="38" t="s">
        <v>25</v>
      </c>
      <c r="F2" s="71">
        <f>Tabela1[[#This Row],[Unidades]]*M$12</f>
        <v>43.4</v>
      </c>
      <c r="G2" s="39">
        <f t="shared" ref="G2:G33" si="0">C2*L$12</f>
        <v>99.2</v>
      </c>
      <c r="H2" s="39">
        <f>Tabela1[[#This Row],[Valor S/ IVA]]*113%</f>
        <v>112.09599999999999</v>
      </c>
      <c r="I2" s="40">
        <f>_xlfn.IFS(Tabela1[[#This Row],[Zona]]="Faro",C2*M$7,Tabela1[[#This Row],[Zona]]="Beja",C2*M$8,Tabela1[[#This Row],[Zona]]="Setúbal",C2*M$9)</f>
        <v>62</v>
      </c>
      <c r="J2" s="41">
        <f>Tabela1[[#This Row],[Valor C/ IVA]]+I2</f>
        <v>174.096</v>
      </c>
      <c r="L2" s="82" t="s">
        <v>0</v>
      </c>
      <c r="M2" s="61" t="s">
        <v>23</v>
      </c>
      <c r="N2" s="59"/>
    </row>
    <row r="3" spans="1:14" ht="15.75" thickBot="1" x14ac:dyDescent="0.3">
      <c r="A3" s="42">
        <v>42868</v>
      </c>
      <c r="B3" s="43" t="s">
        <v>6</v>
      </c>
      <c r="C3" s="43">
        <v>58</v>
      </c>
      <c r="D3" s="44">
        <v>2</v>
      </c>
      <c r="E3" s="43" t="s">
        <v>14</v>
      </c>
      <c r="F3" s="70">
        <f>Tabela1[[#This Row],[Unidades]]*M$12</f>
        <v>20.299999999999997</v>
      </c>
      <c r="G3" s="45">
        <f t="shared" si="0"/>
        <v>46.400000000000006</v>
      </c>
      <c r="H3" s="46">
        <f>Tabela1[[#This Row],[Valor S/ IVA]]*113%</f>
        <v>52.432000000000002</v>
      </c>
      <c r="I3" s="45">
        <f>_xlfn.IFS(Tabela1[[#This Row],[Zona]]="Faro",C3*M$7,Tabela1[[#This Row],[Zona]]="Beja",C3*M$8,Tabela1[[#This Row],[Zona]]="Setúbal",C3*M$9)</f>
        <v>40.599999999999994</v>
      </c>
      <c r="J3" s="41">
        <f>Tabela1[[#This Row],[Valor C/ IVA]]+I3</f>
        <v>93.031999999999996</v>
      </c>
      <c r="L3" s="59"/>
      <c r="M3" s="59"/>
      <c r="N3" s="59"/>
    </row>
    <row r="4" spans="1:14" ht="15.75" customHeight="1" thickBot="1" x14ac:dyDescent="0.3">
      <c r="A4" s="42">
        <v>42921</v>
      </c>
      <c r="B4" s="43" t="s">
        <v>5</v>
      </c>
      <c r="C4" s="43">
        <v>115</v>
      </c>
      <c r="D4" s="44">
        <v>3</v>
      </c>
      <c r="E4" s="38" t="s">
        <v>25</v>
      </c>
      <c r="F4" s="71">
        <f>Tabela1[[#This Row],[Unidades]]*M$12</f>
        <v>40.25</v>
      </c>
      <c r="G4" s="45">
        <f t="shared" si="0"/>
        <v>92</v>
      </c>
      <c r="H4" s="46">
        <f>Tabela1[[#This Row],[Valor S/ IVA]]*113%</f>
        <v>103.96</v>
      </c>
      <c r="I4" s="46">
        <f>_xlfn.IFS(Tabela1[[#This Row],[Zona]]="Faro",C4*M$7,Tabela1[[#This Row],[Zona]]="Beja",C4*M$8,Tabela1[[#This Row],[Zona]]="Setúbal",C4*M$9)</f>
        <v>57.5</v>
      </c>
      <c r="J4" s="41">
        <f>Tabela1[[#This Row],[Valor C/ IVA]]+I4</f>
        <v>161.45999999999998</v>
      </c>
      <c r="L4" s="62" t="s">
        <v>21</v>
      </c>
      <c r="M4" s="61" t="s">
        <v>22</v>
      </c>
      <c r="N4" s="59"/>
    </row>
    <row r="5" spans="1:14" ht="15.75" thickBot="1" x14ac:dyDescent="0.3">
      <c r="A5" s="42">
        <v>42959</v>
      </c>
      <c r="B5" s="43" t="s">
        <v>6</v>
      </c>
      <c r="C5" s="43">
        <v>79</v>
      </c>
      <c r="D5" s="44">
        <v>4</v>
      </c>
      <c r="E5" s="43" t="s">
        <v>14</v>
      </c>
      <c r="F5" s="70">
        <f>Tabela1[[#This Row],[Unidades]]*M$12</f>
        <v>27.65</v>
      </c>
      <c r="G5" s="45">
        <f t="shared" si="0"/>
        <v>63.2</v>
      </c>
      <c r="H5" s="46">
        <f>Tabela1[[#This Row],[Valor S/ IVA]]*113%</f>
        <v>71.415999999999997</v>
      </c>
      <c r="I5" s="46">
        <f>_xlfn.IFS(Tabela1[[#This Row],[Zona]]="Faro",C5*M$7,Tabela1[[#This Row],[Zona]]="Beja",C5*M$8,Tabela1[[#This Row],[Zona]]="Setúbal",C5*M$9)</f>
        <v>55.3</v>
      </c>
      <c r="J5" s="41">
        <f>Tabela1[[#This Row],[Valor C/ IVA]]+I5</f>
        <v>126.71599999999999</v>
      </c>
      <c r="L5" s="59"/>
      <c r="M5" s="59"/>
      <c r="N5" s="59"/>
    </row>
    <row r="6" spans="1:14" ht="15.75" thickBot="1" x14ac:dyDescent="0.3">
      <c r="A6" s="42">
        <v>42979</v>
      </c>
      <c r="B6" s="43" t="s">
        <v>5</v>
      </c>
      <c r="C6" s="43">
        <v>120</v>
      </c>
      <c r="D6" s="44">
        <v>5</v>
      </c>
      <c r="E6" s="38" t="s">
        <v>25</v>
      </c>
      <c r="F6" s="71">
        <f>Tabela1[[#This Row],[Unidades]]*M$12</f>
        <v>42</v>
      </c>
      <c r="G6" s="45">
        <f t="shared" si="0"/>
        <v>96</v>
      </c>
      <c r="H6" s="46">
        <f>Tabela1[[#This Row],[Valor S/ IVA]]*113%</f>
        <v>108.47999999999999</v>
      </c>
      <c r="I6" s="47">
        <f>_xlfn.IFS(Tabela1[[#This Row],[Zona]]="Faro",C6*M$7,Tabela1[[#This Row],[Zona]]="Beja",C6*M$8,Tabela1[[#This Row],[Zona]]="Setúbal",C6*M$9)</f>
        <v>60</v>
      </c>
      <c r="J6" s="41">
        <f>Tabela1[[#This Row],[Valor C/ IVA]]+I6</f>
        <v>168.48</v>
      </c>
      <c r="L6" s="59"/>
      <c r="M6" s="30" t="s">
        <v>17</v>
      </c>
      <c r="N6" s="64"/>
    </row>
    <row r="7" spans="1:14" ht="15.75" thickBot="1" x14ac:dyDescent="0.3">
      <c r="A7" s="42">
        <v>42988</v>
      </c>
      <c r="B7" s="43" t="s">
        <v>6</v>
      </c>
      <c r="C7" s="43">
        <v>85</v>
      </c>
      <c r="D7" s="44">
        <v>6</v>
      </c>
      <c r="E7" s="43" t="s">
        <v>14</v>
      </c>
      <c r="F7" s="70">
        <f>Tabela1[[#This Row],[Unidades]]*M$12</f>
        <v>29.749999999999996</v>
      </c>
      <c r="G7" s="45">
        <f t="shared" si="0"/>
        <v>68</v>
      </c>
      <c r="H7" s="46">
        <f>Tabela1[[#This Row],[Valor S/ IVA]]*113%</f>
        <v>76.839999999999989</v>
      </c>
      <c r="I7" s="45">
        <f>_xlfn.IFS(Tabela1[[#This Row],[Zona]]="Faro",C7*M$7,Tabela1[[#This Row],[Zona]]="Beja",C7*M$8,Tabela1[[#This Row],[Zona]]="Setúbal",C7*M$9)</f>
        <v>59.499999999999993</v>
      </c>
      <c r="J7" s="41">
        <f>Tabela1[[#This Row],[Valor C/ IVA]]+I7</f>
        <v>136.33999999999997</v>
      </c>
      <c r="L7" s="66" t="s">
        <v>25</v>
      </c>
      <c r="M7" s="87">
        <v>0.5</v>
      </c>
      <c r="N7" s="88"/>
    </row>
    <row r="8" spans="1:14" x14ac:dyDescent="0.25">
      <c r="A8" s="42">
        <v>43053</v>
      </c>
      <c r="B8" s="43" t="s">
        <v>6</v>
      </c>
      <c r="C8" s="43">
        <v>87</v>
      </c>
      <c r="D8" s="44">
        <v>7</v>
      </c>
      <c r="E8" s="43" t="s">
        <v>14</v>
      </c>
      <c r="F8" s="70">
        <f>Tabela1[[#This Row],[Unidades]]*M$12</f>
        <v>30.45</v>
      </c>
      <c r="G8" s="45">
        <f t="shared" si="0"/>
        <v>69.600000000000009</v>
      </c>
      <c r="H8" s="46">
        <f>Tabela1[[#This Row],[Valor S/ IVA]]*113%</f>
        <v>78.647999999999996</v>
      </c>
      <c r="I8" s="45">
        <f>_xlfn.IFS(Tabela1[[#This Row],[Zona]]="Faro",C8*M$7,Tabela1[[#This Row],[Zona]]="Beja",C8*M$8,Tabela1[[#This Row],[Zona]]="Setúbal",C8*M$9)</f>
        <v>60.9</v>
      </c>
      <c r="J8" s="41">
        <f>Tabela1[[#This Row],[Valor C/ IVA]]+I8</f>
        <v>139.548</v>
      </c>
      <c r="L8" s="43" t="s">
        <v>14</v>
      </c>
      <c r="M8" s="83">
        <v>0.7</v>
      </c>
      <c r="N8" s="84"/>
    </row>
    <row r="9" spans="1:14" ht="15.75" thickBot="1" x14ac:dyDescent="0.3">
      <c r="A9" s="42">
        <v>43054</v>
      </c>
      <c r="B9" s="43" t="s">
        <v>5</v>
      </c>
      <c r="C9" s="43">
        <v>119</v>
      </c>
      <c r="D9" s="44">
        <v>8</v>
      </c>
      <c r="E9" s="38" t="s">
        <v>25</v>
      </c>
      <c r="F9" s="71">
        <f>Tabela1[[#This Row],[Unidades]]*M$12</f>
        <v>41.65</v>
      </c>
      <c r="G9" s="45">
        <f t="shared" si="0"/>
        <v>95.2</v>
      </c>
      <c r="H9" s="46">
        <f>Tabela1[[#This Row],[Valor S/ IVA]]*113%</f>
        <v>107.57599999999999</v>
      </c>
      <c r="I9" s="45">
        <f>_xlfn.IFS(Tabela1[[#This Row],[Zona]]="Faro",C9*M$7,Tabela1[[#This Row],[Zona]]="Beja",C9*M$8,Tabela1[[#This Row],[Zona]]="Setúbal",C9*M$9)</f>
        <v>59.5</v>
      </c>
      <c r="J9" s="41">
        <f>Tabela1[[#This Row],[Valor C/ IVA]]+I9</f>
        <v>167.07599999999999</v>
      </c>
      <c r="L9" s="55" t="s">
        <v>15</v>
      </c>
      <c r="M9" s="85">
        <v>0.9</v>
      </c>
      <c r="N9" s="86"/>
    </row>
    <row r="10" spans="1:14" ht="15.75" thickBot="1" x14ac:dyDescent="0.3">
      <c r="A10" s="42">
        <v>43107</v>
      </c>
      <c r="B10" s="43" t="s">
        <v>7</v>
      </c>
      <c r="C10" s="43">
        <v>37</v>
      </c>
      <c r="D10" s="44">
        <v>9</v>
      </c>
      <c r="E10" s="43" t="s">
        <v>15</v>
      </c>
      <c r="F10" s="70">
        <f>Tabela1[[#This Row],[Unidades]]*M$12</f>
        <v>12.95</v>
      </c>
      <c r="G10" s="45">
        <f t="shared" si="0"/>
        <v>29.6</v>
      </c>
      <c r="H10" s="46">
        <f>Tabela1[[#This Row],[Valor S/ IVA]]*113%</f>
        <v>33.448</v>
      </c>
      <c r="I10" s="45">
        <f>_xlfn.IFS(Tabela1[[#This Row],[Zona]]="Faro",C10*M$7,Tabela1[[#This Row],[Zona]]="Beja",C10*M$8,Tabela1[[#This Row],[Zona]]="Setúbal",C10*M$9)</f>
        <v>33.300000000000004</v>
      </c>
      <c r="J10" s="41">
        <f>Tabela1[[#This Row],[Valor C/ IVA]]+I10</f>
        <v>66.748000000000005</v>
      </c>
      <c r="L10" s="59"/>
      <c r="M10" s="59"/>
      <c r="N10" s="59"/>
    </row>
    <row r="11" spans="1:14" ht="16.5" customHeight="1" thickBot="1" x14ac:dyDescent="0.3">
      <c r="A11" s="42">
        <v>43109</v>
      </c>
      <c r="B11" s="43" t="s">
        <v>5</v>
      </c>
      <c r="C11" s="43">
        <v>130</v>
      </c>
      <c r="D11" s="44">
        <v>10</v>
      </c>
      <c r="E11" s="38" t="s">
        <v>25</v>
      </c>
      <c r="F11" s="71">
        <f>Tabela1[[#This Row],[Unidades]]*M$12</f>
        <v>45.5</v>
      </c>
      <c r="G11" s="45">
        <f t="shared" si="0"/>
        <v>104</v>
      </c>
      <c r="H11" s="46">
        <f>Tabela1[[#This Row],[Valor S/ IVA]]*113%</f>
        <v>117.51999999999998</v>
      </c>
      <c r="I11" s="45">
        <f>_xlfn.IFS(Tabela1[[#This Row],[Zona]]="Faro",C11*M$7,Tabela1[[#This Row],[Zona]]="Beja",C11*M$8,Tabela1[[#This Row],[Zona]]="Setúbal",C11*M$9)</f>
        <v>65</v>
      </c>
      <c r="J11" s="41">
        <f>Tabela1[[#This Row],[Valor C/ IVA]]+I11</f>
        <v>182.51999999999998</v>
      </c>
      <c r="L11" s="69" t="s">
        <v>16</v>
      </c>
      <c r="M11" s="74" t="s">
        <v>27</v>
      </c>
      <c r="N11" s="76"/>
    </row>
    <row r="12" spans="1:14" ht="15.75" thickBot="1" x14ac:dyDescent="0.3">
      <c r="A12" s="42">
        <v>43112</v>
      </c>
      <c r="B12" s="43" t="s">
        <v>6</v>
      </c>
      <c r="C12" s="43">
        <v>90</v>
      </c>
      <c r="D12" s="44">
        <v>11</v>
      </c>
      <c r="E12" s="43" t="s">
        <v>14</v>
      </c>
      <c r="F12" s="70">
        <f>Tabela1[[#This Row],[Unidades]]*M$12</f>
        <v>31.499999999999996</v>
      </c>
      <c r="G12" s="45">
        <f t="shared" si="0"/>
        <v>72</v>
      </c>
      <c r="H12" s="46">
        <f>Tabela1[[#This Row],[Valor S/ IVA]]*113%</f>
        <v>81.359999999999985</v>
      </c>
      <c r="I12" s="47">
        <f>_xlfn.IFS(Tabela1[[#This Row],[Zona]]="Faro",C12*M$7,Tabela1[[#This Row],[Zona]]="Beja",C12*M$8,Tabela1[[#This Row],[Zona]]="Setúbal",C12*M$9)</f>
        <v>62.999999999999993</v>
      </c>
      <c r="J12" s="41">
        <f>Tabela1[[#This Row],[Valor C/ IVA]]+I12</f>
        <v>144.35999999999999</v>
      </c>
      <c r="L12" s="68">
        <v>0.8</v>
      </c>
      <c r="M12" s="68">
        <v>0.35</v>
      </c>
      <c r="N12" s="73"/>
    </row>
    <row r="13" spans="1:14" x14ac:dyDescent="0.25">
      <c r="A13" s="42">
        <v>43158</v>
      </c>
      <c r="B13" s="43" t="s">
        <v>5</v>
      </c>
      <c r="C13" s="43">
        <v>127</v>
      </c>
      <c r="D13" s="44">
        <v>12</v>
      </c>
      <c r="E13" s="38" t="s">
        <v>25</v>
      </c>
      <c r="F13" s="71">
        <f>Tabela1[[#This Row],[Unidades]]*M$12</f>
        <v>44.449999999999996</v>
      </c>
      <c r="G13" s="45">
        <f t="shared" si="0"/>
        <v>101.60000000000001</v>
      </c>
      <c r="H13" s="46">
        <f>Tabela1[[#This Row],[Valor S/ IVA]]*113%</f>
        <v>114.80799999999999</v>
      </c>
      <c r="I13" s="45">
        <f>_xlfn.IFS(Tabela1[[#This Row],[Zona]]="Faro",C13*M$7,Tabela1[[#This Row],[Zona]]="Beja",C13*M$8,Tabela1[[#This Row],[Zona]]="Setúbal",C13*M$9)</f>
        <v>63.5</v>
      </c>
      <c r="J13" s="41">
        <f>Tabela1[[#This Row],[Valor C/ IVA]]+I13</f>
        <v>178.30799999999999</v>
      </c>
    </row>
    <row r="14" spans="1:14" x14ac:dyDescent="0.25">
      <c r="A14" s="42">
        <v>43169</v>
      </c>
      <c r="B14" s="43" t="s">
        <v>6</v>
      </c>
      <c r="C14" s="43">
        <v>94</v>
      </c>
      <c r="D14" s="44">
        <v>13</v>
      </c>
      <c r="E14" s="43" t="s">
        <v>14</v>
      </c>
      <c r="F14" s="70">
        <f>Tabela1[[#This Row],[Unidades]]*M$12</f>
        <v>32.9</v>
      </c>
      <c r="G14" s="45">
        <f t="shared" si="0"/>
        <v>75.2</v>
      </c>
      <c r="H14" s="46">
        <f>Tabela1[[#This Row],[Valor S/ IVA]]*113%</f>
        <v>84.975999999999999</v>
      </c>
      <c r="I14" s="45">
        <f>_xlfn.IFS(Tabela1[[#This Row],[Zona]]="Faro",C14*M$7,Tabela1[[#This Row],[Zona]]="Beja",C14*M$8,Tabela1[[#This Row],[Zona]]="Setúbal",C14*M$9)</f>
        <v>65.8</v>
      </c>
      <c r="J14" s="41">
        <f>Tabela1[[#This Row],[Valor C/ IVA]]+I14</f>
        <v>150.77600000000001</v>
      </c>
    </row>
    <row r="15" spans="1:14" x14ac:dyDescent="0.25">
      <c r="A15" s="42">
        <v>43172</v>
      </c>
      <c r="B15" s="43" t="s">
        <v>7</v>
      </c>
      <c r="C15" s="43">
        <v>40</v>
      </c>
      <c r="D15" s="44">
        <v>14</v>
      </c>
      <c r="E15" s="43" t="s">
        <v>15</v>
      </c>
      <c r="F15" s="70">
        <f>Tabela1[[#This Row],[Unidades]]*M$12</f>
        <v>14</v>
      </c>
      <c r="G15" s="45">
        <f t="shared" si="0"/>
        <v>32</v>
      </c>
      <c r="H15" s="46">
        <f>Tabela1[[#This Row],[Valor S/ IVA]]*113%</f>
        <v>36.159999999999997</v>
      </c>
      <c r="I15" s="45">
        <f>_xlfn.IFS(Tabela1[[#This Row],[Zona]]="Faro",C15*M$7,Tabela1[[#This Row],[Zona]]="Beja",C15*M$8,Tabela1[[#This Row],[Zona]]="Setúbal",C15*M$9)</f>
        <v>36</v>
      </c>
      <c r="J15" s="41">
        <f>Tabela1[[#This Row],[Valor C/ IVA]]+I15</f>
        <v>72.16</v>
      </c>
    </row>
    <row r="16" spans="1:14" x14ac:dyDescent="0.25">
      <c r="A16" s="42">
        <v>43221</v>
      </c>
      <c r="B16" s="43" t="s">
        <v>5</v>
      </c>
      <c r="C16" s="43">
        <v>118</v>
      </c>
      <c r="D16" s="44">
        <v>15</v>
      </c>
      <c r="E16" s="38" t="s">
        <v>25</v>
      </c>
      <c r="F16" s="71">
        <f>Tabela1[[#This Row],[Unidades]]*M$12</f>
        <v>41.3</v>
      </c>
      <c r="G16" s="45">
        <f t="shared" si="0"/>
        <v>94.4</v>
      </c>
      <c r="H16" s="46">
        <f>Tabela1[[#This Row],[Valor S/ IVA]]*113%</f>
        <v>106.672</v>
      </c>
      <c r="I16" s="45">
        <f>_xlfn.IFS(Tabela1[[#This Row],[Zona]]="Faro",C16*M$7,Tabela1[[#This Row],[Zona]]="Beja",C16*M$8,Tabela1[[#This Row],[Zona]]="Setúbal",C16*M$9)</f>
        <v>59</v>
      </c>
      <c r="J16" s="41">
        <f>Tabela1[[#This Row],[Valor C/ IVA]]+I16</f>
        <v>165.672</v>
      </c>
    </row>
    <row r="17" spans="1:13" x14ac:dyDescent="0.25">
      <c r="A17" s="42">
        <v>43234</v>
      </c>
      <c r="B17" s="43" t="s">
        <v>7</v>
      </c>
      <c r="C17" s="43">
        <v>43</v>
      </c>
      <c r="D17" s="44">
        <v>16</v>
      </c>
      <c r="E17" s="43" t="s">
        <v>15</v>
      </c>
      <c r="F17" s="70">
        <f>Tabela1[[#This Row],[Unidades]]*M$12</f>
        <v>15.049999999999999</v>
      </c>
      <c r="G17" s="45">
        <f t="shared" si="0"/>
        <v>34.4</v>
      </c>
      <c r="H17" s="46">
        <f>Tabela1[[#This Row],[Valor S/ IVA]]*113%</f>
        <v>38.871999999999993</v>
      </c>
      <c r="I17" s="45">
        <f>_xlfn.IFS(Tabela1[[#This Row],[Zona]]="Faro",C17*M$7,Tabela1[[#This Row],[Zona]]="Beja",C17*M$8,Tabela1[[#This Row],[Zona]]="Setúbal",C17*M$9)</f>
        <v>38.700000000000003</v>
      </c>
      <c r="J17" s="41">
        <f>Tabela1[[#This Row],[Valor C/ IVA]]+I17</f>
        <v>77.572000000000003</v>
      </c>
    </row>
    <row r="18" spans="1:13" x14ac:dyDescent="0.25">
      <c r="A18" s="42">
        <v>43239</v>
      </c>
      <c r="B18" s="43" t="s">
        <v>6</v>
      </c>
      <c r="C18" s="43">
        <v>100</v>
      </c>
      <c r="D18" s="44">
        <v>17</v>
      </c>
      <c r="E18" s="43" t="s">
        <v>14</v>
      </c>
      <c r="F18" s="70">
        <f>Tabela1[[#This Row],[Unidades]]*M$12</f>
        <v>35</v>
      </c>
      <c r="G18" s="45">
        <f t="shared" si="0"/>
        <v>80</v>
      </c>
      <c r="H18" s="46">
        <f>Tabela1[[#This Row],[Valor S/ IVA]]*113%</f>
        <v>90.399999999999991</v>
      </c>
      <c r="I18" s="45">
        <f>_xlfn.IFS(Tabela1[[#This Row],[Zona]]="Faro",C18*M$7,Tabela1[[#This Row],[Zona]]="Beja",C18*M$8,Tabela1[[#This Row],[Zona]]="Setúbal",C18*M$9)</f>
        <v>70</v>
      </c>
      <c r="J18" s="41">
        <f>Tabela1[[#This Row],[Valor C/ IVA]]+I18</f>
        <v>160.39999999999998</v>
      </c>
    </row>
    <row r="19" spans="1:13" x14ac:dyDescent="0.25">
      <c r="A19" s="42">
        <v>43286</v>
      </c>
      <c r="B19" s="43" t="s">
        <v>7</v>
      </c>
      <c r="C19" s="43">
        <v>45</v>
      </c>
      <c r="D19" s="44">
        <v>18</v>
      </c>
      <c r="E19" s="43" t="s">
        <v>15</v>
      </c>
      <c r="F19" s="70">
        <f>Tabela1[[#This Row],[Unidades]]*M$12</f>
        <v>15.749999999999998</v>
      </c>
      <c r="G19" s="45">
        <f t="shared" si="0"/>
        <v>36</v>
      </c>
      <c r="H19" s="46">
        <f>Tabela1[[#This Row],[Valor S/ IVA]]*113%</f>
        <v>40.679999999999993</v>
      </c>
      <c r="I19" s="45">
        <f>_xlfn.IFS(Tabela1[[#This Row],[Zona]]="Faro",C19*M$7,Tabela1[[#This Row],[Zona]]="Beja",C19*M$8,Tabela1[[#This Row],[Zona]]="Setúbal",C19*M$9)</f>
        <v>40.5</v>
      </c>
      <c r="J19" s="41">
        <f>Tabela1[[#This Row],[Valor C/ IVA]]+I19</f>
        <v>81.179999999999993</v>
      </c>
    </row>
    <row r="20" spans="1:13" x14ac:dyDescent="0.25">
      <c r="A20" s="42">
        <v>43291</v>
      </c>
      <c r="B20" s="43" t="s">
        <v>6</v>
      </c>
      <c r="C20" s="43">
        <v>114</v>
      </c>
      <c r="D20" s="44">
        <v>19</v>
      </c>
      <c r="E20" s="43" t="s">
        <v>14</v>
      </c>
      <c r="F20" s="70">
        <f>Tabela1[[#This Row],[Unidades]]*M$12</f>
        <v>39.9</v>
      </c>
      <c r="G20" s="45">
        <f t="shared" si="0"/>
        <v>91.2</v>
      </c>
      <c r="H20" s="46">
        <f>Tabela1[[#This Row],[Valor S/ IVA]]*113%</f>
        <v>103.056</v>
      </c>
      <c r="I20" s="46">
        <f>_xlfn.IFS(Tabela1[[#This Row],[Zona]]="Faro",C20*M$7,Tabela1[[#This Row],[Zona]]="Beja",C20*M$8,Tabela1[[#This Row],[Zona]]="Setúbal",C20*M$9)</f>
        <v>79.8</v>
      </c>
      <c r="J20" s="41">
        <f>Tabela1[[#This Row],[Valor C/ IVA]]+I20</f>
        <v>182.85599999999999</v>
      </c>
    </row>
    <row r="21" spans="1:13" x14ac:dyDescent="0.25">
      <c r="A21" s="42">
        <v>43327</v>
      </c>
      <c r="B21" s="43" t="s">
        <v>5</v>
      </c>
      <c r="C21" s="43">
        <v>121</v>
      </c>
      <c r="D21" s="44">
        <v>20</v>
      </c>
      <c r="E21" s="38" t="s">
        <v>25</v>
      </c>
      <c r="F21" s="71">
        <f>Tabela1[[#This Row],[Unidades]]*M$12</f>
        <v>42.349999999999994</v>
      </c>
      <c r="G21" s="45">
        <f t="shared" si="0"/>
        <v>96.800000000000011</v>
      </c>
      <c r="H21" s="46">
        <f>Tabela1[[#This Row],[Valor S/ IVA]]*113%</f>
        <v>109.384</v>
      </c>
      <c r="I21" s="47">
        <f>_xlfn.IFS(Tabela1[[#This Row],[Zona]]="Faro",C21*M$7,Tabela1[[#This Row],[Zona]]="Beja",C21*M$8,Tabela1[[#This Row],[Zona]]="Setúbal",C21*M$9)</f>
        <v>60.5</v>
      </c>
      <c r="J21" s="41">
        <f>Tabela1[[#This Row],[Valor C/ IVA]]+I21</f>
        <v>169.88400000000001</v>
      </c>
    </row>
    <row r="22" spans="1:13" x14ac:dyDescent="0.25">
      <c r="A22" s="42">
        <v>43352</v>
      </c>
      <c r="B22" s="43" t="s">
        <v>6</v>
      </c>
      <c r="C22" s="43">
        <v>115</v>
      </c>
      <c r="D22" s="44">
        <v>21</v>
      </c>
      <c r="E22" s="43" t="s">
        <v>14</v>
      </c>
      <c r="F22" s="70">
        <f>Tabela1[[#This Row],[Unidades]]*M$12</f>
        <v>40.25</v>
      </c>
      <c r="G22" s="45">
        <f t="shared" si="0"/>
        <v>92</v>
      </c>
      <c r="H22" s="46">
        <f>Tabela1[[#This Row],[Valor S/ IVA]]*113%</f>
        <v>103.96</v>
      </c>
      <c r="I22" s="45">
        <f>_xlfn.IFS(Tabela1[[#This Row],[Zona]]="Faro",C22*M$7,Tabela1[[#This Row],[Zona]]="Beja",C22*M$8,Tabela1[[#This Row],[Zona]]="Setúbal",C22*M$9)</f>
        <v>80.5</v>
      </c>
      <c r="J22" s="41">
        <f>Tabela1[[#This Row],[Valor C/ IVA]]+I22</f>
        <v>184.45999999999998</v>
      </c>
    </row>
    <row r="23" spans="1:13" x14ac:dyDescent="0.25">
      <c r="A23" s="42">
        <v>43358</v>
      </c>
      <c r="B23" s="43" t="s">
        <v>7</v>
      </c>
      <c r="C23" s="43">
        <v>50</v>
      </c>
      <c r="D23" s="44">
        <v>22</v>
      </c>
      <c r="E23" s="43" t="s">
        <v>15</v>
      </c>
      <c r="F23" s="70">
        <f>Tabela1[[#This Row],[Unidades]]*M$12</f>
        <v>17.5</v>
      </c>
      <c r="G23" s="45">
        <f t="shared" si="0"/>
        <v>40</v>
      </c>
      <c r="H23" s="46">
        <f>Tabela1[[#This Row],[Valor S/ IVA]]*113%</f>
        <v>45.199999999999996</v>
      </c>
      <c r="I23" s="46">
        <f>_xlfn.IFS(Tabela1[[#This Row],[Zona]]="Faro",C23*M$7,Tabela1[[#This Row],[Zona]]="Beja",C23*M$8,Tabela1[[#This Row],[Zona]]="Setúbal",C23*M$9)</f>
        <v>45</v>
      </c>
      <c r="J23" s="41">
        <f>Tabela1[[#This Row],[Valor C/ IVA]]+I23</f>
        <v>90.199999999999989</v>
      </c>
      <c r="M23" s="10"/>
    </row>
    <row r="24" spans="1:13" x14ac:dyDescent="0.25">
      <c r="A24" s="42">
        <v>43424</v>
      </c>
      <c r="B24" s="43" t="s">
        <v>6</v>
      </c>
      <c r="C24" s="43">
        <v>120</v>
      </c>
      <c r="D24" s="44">
        <v>23</v>
      </c>
      <c r="E24" s="43" t="s">
        <v>14</v>
      </c>
      <c r="F24" s="70">
        <f>Tabela1[[#This Row],[Unidades]]*M$12</f>
        <v>42</v>
      </c>
      <c r="G24" s="45">
        <f t="shared" si="0"/>
        <v>96</v>
      </c>
      <c r="H24" s="46">
        <f>Tabela1[[#This Row],[Valor S/ IVA]]*113%</f>
        <v>108.47999999999999</v>
      </c>
      <c r="I24" s="47">
        <f>_xlfn.IFS(Tabela1[[#This Row],[Zona]]="Faro",C24*M$7,Tabela1[[#This Row],[Zona]]="Beja",C24*M$8,Tabela1[[#This Row],[Zona]]="Setúbal",C24*M$9)</f>
        <v>84</v>
      </c>
      <c r="J24" s="41">
        <f>Tabela1[[#This Row],[Valor C/ IVA]]+I24</f>
        <v>192.48</v>
      </c>
    </row>
    <row r="25" spans="1:13" x14ac:dyDescent="0.25">
      <c r="A25" s="42">
        <v>43424</v>
      </c>
      <c r="B25" s="43" t="s">
        <v>5</v>
      </c>
      <c r="C25" s="43">
        <v>118</v>
      </c>
      <c r="D25" s="44">
        <v>24</v>
      </c>
      <c r="E25" s="38" t="s">
        <v>25</v>
      </c>
      <c r="F25" s="71">
        <f>Tabela1[[#This Row],[Unidades]]*M$12</f>
        <v>41.3</v>
      </c>
      <c r="G25" s="45">
        <f t="shared" si="0"/>
        <v>94.4</v>
      </c>
      <c r="H25" s="46">
        <f>Tabela1[[#This Row],[Valor S/ IVA]]*113%</f>
        <v>106.672</v>
      </c>
      <c r="I25" s="45">
        <f>_xlfn.IFS(Tabela1[[#This Row],[Zona]]="Faro",C25*M$7,Tabela1[[#This Row],[Zona]]="Beja",C25*M$8,Tabela1[[#This Row],[Zona]]="Setúbal",C25*M$9)</f>
        <v>59</v>
      </c>
      <c r="J25" s="41">
        <f>Tabela1[[#This Row],[Valor C/ IVA]]+I25</f>
        <v>165.672</v>
      </c>
    </row>
    <row r="26" spans="1:13" x14ac:dyDescent="0.25">
      <c r="A26" s="42">
        <v>43427</v>
      </c>
      <c r="B26" s="43" t="s">
        <v>7</v>
      </c>
      <c r="C26" s="43">
        <v>52</v>
      </c>
      <c r="D26" s="44">
        <v>25</v>
      </c>
      <c r="E26" s="43" t="s">
        <v>15</v>
      </c>
      <c r="F26" s="70">
        <f>Tabela1[[#This Row],[Unidades]]*M$12</f>
        <v>18.2</v>
      </c>
      <c r="G26" s="45">
        <f t="shared" si="0"/>
        <v>41.6</v>
      </c>
      <c r="H26" s="46">
        <f>Tabela1[[#This Row],[Valor S/ IVA]]*113%</f>
        <v>47.007999999999996</v>
      </c>
      <c r="I26" s="45">
        <f>_xlfn.IFS(Tabela1[[#This Row],[Zona]]="Faro",C26*M$7,Tabela1[[#This Row],[Zona]]="Beja",C26*M$8,Tabela1[[#This Row],[Zona]]="Setúbal",C26*M$9)</f>
        <v>46.800000000000004</v>
      </c>
      <c r="J26" s="41">
        <f>Tabela1[[#This Row],[Valor C/ IVA]]+I26</f>
        <v>93.807999999999993</v>
      </c>
    </row>
    <row r="27" spans="1:13" x14ac:dyDescent="0.25">
      <c r="A27" s="42">
        <v>43430</v>
      </c>
      <c r="B27" s="43" t="s">
        <v>8</v>
      </c>
      <c r="C27" s="43">
        <v>100</v>
      </c>
      <c r="D27" s="44">
        <v>26</v>
      </c>
      <c r="E27" s="38" t="s">
        <v>25</v>
      </c>
      <c r="F27" s="71">
        <f>Tabela1[[#This Row],[Unidades]]*M$12</f>
        <v>35</v>
      </c>
      <c r="G27" s="45">
        <f t="shared" si="0"/>
        <v>80</v>
      </c>
      <c r="H27" s="46">
        <f>Tabela1[[#This Row],[Valor S/ IVA]]*113%</f>
        <v>90.399999999999991</v>
      </c>
      <c r="I27" s="45">
        <f>_xlfn.IFS(Tabela1[[#This Row],[Zona]]="Faro",C27*M$7,Tabela1[[#This Row],[Zona]]="Beja",C27*M$8,Tabela1[[#This Row],[Zona]]="Setúbal",C27*M$9)</f>
        <v>50</v>
      </c>
      <c r="J27" s="41">
        <f>Tabela1[[#This Row],[Valor C/ IVA]]+I27</f>
        <v>140.39999999999998</v>
      </c>
    </row>
    <row r="28" spans="1:13" x14ac:dyDescent="0.25">
      <c r="A28" s="42">
        <v>43475</v>
      </c>
      <c r="B28" s="43" t="s">
        <v>5</v>
      </c>
      <c r="C28" s="43">
        <v>118</v>
      </c>
      <c r="D28" s="44">
        <v>27</v>
      </c>
      <c r="E28" s="38" t="s">
        <v>25</v>
      </c>
      <c r="F28" s="71">
        <f>Tabela1[[#This Row],[Unidades]]*M$12</f>
        <v>41.3</v>
      </c>
      <c r="G28" s="45">
        <f t="shared" si="0"/>
        <v>94.4</v>
      </c>
      <c r="H28" s="46">
        <f>Tabela1[[#This Row],[Valor S/ IVA]]*113%</f>
        <v>106.672</v>
      </c>
      <c r="I28" s="45">
        <f>_xlfn.IFS(Tabela1[[#This Row],[Zona]]="Faro",C28*M$7,Tabela1[[#This Row],[Zona]]="Beja",C28*M$8,Tabela1[[#This Row],[Zona]]="Setúbal",C28*M$9)</f>
        <v>59</v>
      </c>
      <c r="J28" s="41">
        <f>Tabela1[[#This Row],[Valor C/ IVA]]+I28</f>
        <v>165.672</v>
      </c>
    </row>
    <row r="29" spans="1:13" x14ac:dyDescent="0.25">
      <c r="A29" s="42">
        <v>43480</v>
      </c>
      <c r="B29" s="43" t="s">
        <v>7</v>
      </c>
      <c r="C29" s="43">
        <v>55</v>
      </c>
      <c r="D29" s="44">
        <v>28</v>
      </c>
      <c r="E29" s="43" t="s">
        <v>15</v>
      </c>
      <c r="F29" s="70">
        <f>Tabela1[[#This Row],[Unidades]]*M$12</f>
        <v>19.25</v>
      </c>
      <c r="G29" s="45">
        <f t="shared" si="0"/>
        <v>44</v>
      </c>
      <c r="H29" s="46">
        <f>Tabela1[[#This Row],[Valor S/ IVA]]*113%</f>
        <v>49.72</v>
      </c>
      <c r="I29" s="45">
        <f>_xlfn.IFS(Tabela1[[#This Row],[Zona]]="Faro",C29*M$7,Tabela1[[#This Row],[Zona]]="Beja",C29*M$8,Tabela1[[#This Row],[Zona]]="Setúbal",C29*M$9)</f>
        <v>49.5</v>
      </c>
      <c r="J29" s="41">
        <f>Tabela1[[#This Row],[Valor C/ IVA]]+I29</f>
        <v>99.22</v>
      </c>
    </row>
    <row r="30" spans="1:13" x14ac:dyDescent="0.25">
      <c r="A30" s="42">
        <v>43490</v>
      </c>
      <c r="B30" s="43" t="s">
        <v>6</v>
      </c>
      <c r="C30" s="43">
        <v>127</v>
      </c>
      <c r="D30" s="44">
        <v>29</v>
      </c>
      <c r="E30" s="43" t="s">
        <v>14</v>
      </c>
      <c r="F30" s="70">
        <f>Tabela1[[#This Row],[Unidades]]*M$12</f>
        <v>44.449999999999996</v>
      </c>
      <c r="G30" s="45">
        <f t="shared" si="0"/>
        <v>101.60000000000001</v>
      </c>
      <c r="H30" s="46">
        <f>Tabela1[[#This Row],[Valor S/ IVA]]*113%</f>
        <v>114.80799999999999</v>
      </c>
      <c r="I30" s="45">
        <f>_xlfn.IFS(Tabela1[[#This Row],[Zona]]="Faro",C30*M$7,Tabela1[[#This Row],[Zona]]="Beja",C30*M$8,Tabela1[[#This Row],[Zona]]="Setúbal",C30*M$9)</f>
        <v>88.899999999999991</v>
      </c>
      <c r="J30" s="41">
        <f>Tabela1[[#This Row],[Valor C/ IVA]]+I30</f>
        <v>203.70799999999997</v>
      </c>
    </row>
    <row r="31" spans="1:13" x14ac:dyDescent="0.25">
      <c r="A31" s="42">
        <v>43499</v>
      </c>
      <c r="B31" s="43" t="s">
        <v>5</v>
      </c>
      <c r="C31" s="43">
        <v>119</v>
      </c>
      <c r="D31" s="44">
        <v>30</v>
      </c>
      <c r="E31" s="38" t="s">
        <v>25</v>
      </c>
      <c r="F31" s="71">
        <f>Tabela1[[#This Row],[Unidades]]*M$12</f>
        <v>41.65</v>
      </c>
      <c r="G31" s="45">
        <f t="shared" si="0"/>
        <v>95.2</v>
      </c>
      <c r="H31" s="46">
        <f>Tabela1[[#This Row],[Valor S/ IVA]]*113%</f>
        <v>107.57599999999999</v>
      </c>
      <c r="I31" s="46">
        <f>_xlfn.IFS(Tabela1[[#This Row],[Zona]]="Faro",C31*M$7,Tabela1[[#This Row],[Zona]]="Beja",C31*M$8,Tabela1[[#This Row],[Zona]]="Setúbal",C31*M$9)</f>
        <v>59.5</v>
      </c>
      <c r="J31" s="41">
        <f>Tabela1[[#This Row],[Valor C/ IVA]]+I31</f>
        <v>167.07599999999999</v>
      </c>
    </row>
    <row r="32" spans="1:13" x14ac:dyDescent="0.25">
      <c r="A32" s="42">
        <v>43543</v>
      </c>
      <c r="B32" s="43" t="s">
        <v>5</v>
      </c>
      <c r="C32" s="43">
        <v>117</v>
      </c>
      <c r="D32" s="44">
        <v>31</v>
      </c>
      <c r="E32" s="38" t="s">
        <v>25</v>
      </c>
      <c r="F32" s="71">
        <f>Tabela1[[#This Row],[Unidades]]*M$12</f>
        <v>40.949999999999996</v>
      </c>
      <c r="G32" s="45">
        <f t="shared" si="0"/>
        <v>93.600000000000009</v>
      </c>
      <c r="H32" s="46">
        <f>Tabela1[[#This Row],[Valor S/ IVA]]*113%</f>
        <v>105.768</v>
      </c>
      <c r="I32" s="46">
        <f>_xlfn.IFS(Tabela1[[#This Row],[Zona]]="Faro",C32*M$7,Tabela1[[#This Row],[Zona]]="Beja",C32*M$8,Tabela1[[#This Row],[Zona]]="Setúbal",C32*M$9)</f>
        <v>58.5</v>
      </c>
      <c r="J32" s="41">
        <f>Tabela1[[#This Row],[Valor C/ IVA]]+I32</f>
        <v>164.268</v>
      </c>
    </row>
    <row r="33" spans="1:10" x14ac:dyDescent="0.25">
      <c r="A33" s="42">
        <v>43553</v>
      </c>
      <c r="B33" s="43" t="s">
        <v>8</v>
      </c>
      <c r="C33" s="43">
        <v>76</v>
      </c>
      <c r="D33" s="44">
        <v>32</v>
      </c>
      <c r="E33" s="38" t="s">
        <v>25</v>
      </c>
      <c r="F33" s="71">
        <f>Tabela1[[#This Row],[Unidades]]*M$12</f>
        <v>26.599999999999998</v>
      </c>
      <c r="G33" s="45">
        <f t="shared" si="0"/>
        <v>60.800000000000004</v>
      </c>
      <c r="H33" s="46">
        <f>Tabela1[[#This Row],[Valor S/ IVA]]*113%</f>
        <v>68.703999999999994</v>
      </c>
      <c r="I33" s="45">
        <f>_xlfn.IFS(Tabela1[[#This Row],[Zona]]="Faro",C33*M$7,Tabela1[[#This Row],[Zona]]="Beja",C33*M$8,Tabela1[[#This Row],[Zona]]="Setúbal",C33*M$9)</f>
        <v>38</v>
      </c>
      <c r="J33" s="41">
        <f>Tabela1[[#This Row],[Valor C/ IVA]]+I33</f>
        <v>106.70399999999999</v>
      </c>
    </row>
    <row r="34" spans="1:10" x14ac:dyDescent="0.25">
      <c r="A34" s="42">
        <v>43560</v>
      </c>
      <c r="B34" s="43" t="s">
        <v>6</v>
      </c>
      <c r="C34" s="43">
        <v>135</v>
      </c>
      <c r="D34" s="44">
        <v>33</v>
      </c>
      <c r="E34" s="43" t="s">
        <v>14</v>
      </c>
      <c r="F34" s="70">
        <f>Tabela1[[#This Row],[Unidades]]*M$12</f>
        <v>47.25</v>
      </c>
      <c r="G34" s="45">
        <f t="shared" ref="G34:G65" si="1">C34*L$12</f>
        <v>108</v>
      </c>
      <c r="H34" s="46">
        <f>Tabela1[[#This Row],[Valor S/ IVA]]*113%</f>
        <v>122.03999999999999</v>
      </c>
      <c r="I34" s="47">
        <f>_xlfn.IFS(Tabela1[[#This Row],[Zona]]="Faro",C34*M$7,Tabela1[[#This Row],[Zona]]="Beja",C34*M$8,Tabela1[[#This Row],[Zona]]="Setúbal",C34*M$9)</f>
        <v>94.5</v>
      </c>
      <c r="J34" s="41">
        <f>Tabela1[[#This Row],[Valor C/ IVA]]+I34</f>
        <v>216.54</v>
      </c>
    </row>
    <row r="35" spans="1:10" x14ac:dyDescent="0.25">
      <c r="A35" s="42">
        <v>43565</v>
      </c>
      <c r="B35" s="43" t="s">
        <v>7</v>
      </c>
      <c r="C35" s="43">
        <v>60</v>
      </c>
      <c r="D35" s="44">
        <v>34</v>
      </c>
      <c r="E35" s="43" t="s">
        <v>15</v>
      </c>
      <c r="F35" s="70">
        <f>Tabela1[[#This Row],[Unidades]]*M$12</f>
        <v>21</v>
      </c>
      <c r="G35" s="45">
        <f t="shared" si="1"/>
        <v>48</v>
      </c>
      <c r="H35" s="46">
        <f>Tabela1[[#This Row],[Valor S/ IVA]]*113%</f>
        <v>54.239999999999995</v>
      </c>
      <c r="I35" s="45">
        <f>_xlfn.IFS(Tabela1[[#This Row],[Zona]]="Faro",C35*M$7,Tabela1[[#This Row],[Zona]]="Beja",C35*M$8,Tabela1[[#This Row],[Zona]]="Setúbal",C35*M$9)</f>
        <v>54</v>
      </c>
      <c r="J35" s="41">
        <f>Tabela1[[#This Row],[Valor C/ IVA]]+I35</f>
        <v>108.24</v>
      </c>
    </row>
    <row r="36" spans="1:10" x14ac:dyDescent="0.25">
      <c r="A36" s="42">
        <v>43617</v>
      </c>
      <c r="B36" s="43" t="s">
        <v>5</v>
      </c>
      <c r="C36" s="43">
        <v>116</v>
      </c>
      <c r="D36" s="44">
        <v>35</v>
      </c>
      <c r="E36" s="38" t="s">
        <v>25</v>
      </c>
      <c r="F36" s="71">
        <f>Tabela1[[#This Row],[Unidades]]*M$12</f>
        <v>40.599999999999994</v>
      </c>
      <c r="G36" s="45">
        <f t="shared" si="1"/>
        <v>92.800000000000011</v>
      </c>
      <c r="H36" s="46">
        <f>Tabela1[[#This Row],[Valor S/ IVA]]*113%</f>
        <v>104.864</v>
      </c>
      <c r="I36" s="45">
        <f>_xlfn.IFS(Tabela1[[#This Row],[Zona]]="Faro",C36*M$7,Tabela1[[#This Row],[Zona]]="Beja",C36*M$8,Tabela1[[#This Row],[Zona]]="Setúbal",C36*M$9)</f>
        <v>58</v>
      </c>
      <c r="J36" s="41">
        <f>Tabela1[[#This Row],[Valor C/ IVA]]+I36</f>
        <v>162.864</v>
      </c>
    </row>
    <row r="37" spans="1:10" x14ac:dyDescent="0.25">
      <c r="A37" s="42">
        <v>43619</v>
      </c>
      <c r="B37" s="43" t="s">
        <v>7</v>
      </c>
      <c r="C37" s="43">
        <v>63</v>
      </c>
      <c r="D37" s="44">
        <v>36</v>
      </c>
      <c r="E37" s="43" t="s">
        <v>15</v>
      </c>
      <c r="F37" s="70">
        <f>Tabela1[[#This Row],[Unidades]]*M$12</f>
        <v>22.049999999999997</v>
      </c>
      <c r="G37" s="45">
        <f t="shared" si="1"/>
        <v>50.400000000000006</v>
      </c>
      <c r="H37" s="46">
        <f>Tabela1[[#This Row],[Valor S/ IVA]]*113%</f>
        <v>56.951999999999998</v>
      </c>
      <c r="I37" s="47">
        <f>_xlfn.IFS(Tabela1[[#This Row],[Zona]]="Faro",C37*M$7,Tabela1[[#This Row],[Zona]]="Beja",C37*M$8,Tabela1[[#This Row],[Zona]]="Setúbal",C37*M$9)</f>
        <v>56.7</v>
      </c>
      <c r="J37" s="41">
        <f>Tabela1[[#This Row],[Valor C/ IVA]]+I37</f>
        <v>113.652</v>
      </c>
    </row>
    <row r="38" spans="1:10" x14ac:dyDescent="0.25">
      <c r="A38" s="42">
        <v>43626</v>
      </c>
      <c r="B38" s="43" t="s">
        <v>8</v>
      </c>
      <c r="C38" s="43">
        <v>61</v>
      </c>
      <c r="D38" s="44">
        <v>37</v>
      </c>
      <c r="E38" s="38" t="s">
        <v>25</v>
      </c>
      <c r="F38" s="71">
        <f>Tabela1[[#This Row],[Unidades]]*M$12</f>
        <v>21.349999999999998</v>
      </c>
      <c r="G38" s="45">
        <f t="shared" si="1"/>
        <v>48.800000000000004</v>
      </c>
      <c r="H38" s="46">
        <f>Tabela1[[#This Row],[Valor S/ IVA]]*113%</f>
        <v>55.143999999999998</v>
      </c>
      <c r="I38" s="45">
        <f>_xlfn.IFS(Tabela1[[#This Row],[Zona]]="Faro",C38*M$7,Tabela1[[#This Row],[Zona]]="Beja",C38*M$8,Tabela1[[#This Row],[Zona]]="Setúbal",C38*M$9)</f>
        <v>30.5</v>
      </c>
      <c r="J38" s="41">
        <f>Tabela1[[#This Row],[Valor C/ IVA]]+I38</f>
        <v>85.644000000000005</v>
      </c>
    </row>
    <row r="39" spans="1:10" x14ac:dyDescent="0.25">
      <c r="A39" s="42">
        <v>43633</v>
      </c>
      <c r="B39" s="43" t="s">
        <v>6</v>
      </c>
      <c r="C39" s="43">
        <v>140</v>
      </c>
      <c r="D39" s="44">
        <v>38</v>
      </c>
      <c r="E39" s="43" t="s">
        <v>14</v>
      </c>
      <c r="F39" s="70">
        <f>Tabela1[[#This Row],[Unidades]]*M$12</f>
        <v>49</v>
      </c>
      <c r="G39" s="45">
        <f t="shared" si="1"/>
        <v>112</v>
      </c>
      <c r="H39" s="46">
        <f>Tabela1[[#This Row],[Valor S/ IVA]]*113%</f>
        <v>126.55999999999999</v>
      </c>
      <c r="I39" s="48">
        <f>_xlfn.IFS(Tabela1[[#This Row],[Zona]]="Faro",C39*M$7,Tabela1[[#This Row],[Zona]]="Beja",C39*M$8,Tabela1[[#This Row],[Zona]]="Setúbal",C39*M$9)</f>
        <v>98</v>
      </c>
      <c r="J39" s="41">
        <f>Tabela1[[#This Row],[Valor C/ IVA]]+I39</f>
        <v>224.56</v>
      </c>
    </row>
    <row r="40" spans="1:10" x14ac:dyDescent="0.25">
      <c r="A40" s="49" t="s">
        <v>9</v>
      </c>
      <c r="B40" s="43" t="s">
        <v>5</v>
      </c>
      <c r="C40" s="43">
        <v>117</v>
      </c>
      <c r="D40" s="44">
        <v>39</v>
      </c>
      <c r="E40" s="38" t="s">
        <v>25</v>
      </c>
      <c r="F40" s="71">
        <f>Tabela1[[#This Row],[Unidades]]*M$12</f>
        <v>40.949999999999996</v>
      </c>
      <c r="G40" s="45">
        <f t="shared" si="1"/>
        <v>93.600000000000009</v>
      </c>
      <c r="H40" s="46">
        <f>Tabela1[[#This Row],[Valor S/ IVA]]*113%</f>
        <v>105.768</v>
      </c>
      <c r="I40" s="45">
        <f>_xlfn.IFS(Tabela1[[#This Row],[Zona]]="Faro",C40*M$7,Tabela1[[#This Row],[Zona]]="Beja",C40*M$8,Tabela1[[#This Row],[Zona]]="Setúbal",C40*M$9)</f>
        <v>58.5</v>
      </c>
      <c r="J40" s="41">
        <f>Tabela1[[#This Row],[Valor C/ IVA]]+I40</f>
        <v>164.268</v>
      </c>
    </row>
    <row r="41" spans="1:10" x14ac:dyDescent="0.25">
      <c r="A41" s="42">
        <v>43740</v>
      </c>
      <c r="B41" s="43" t="s">
        <v>8</v>
      </c>
      <c r="C41" s="43">
        <v>65</v>
      </c>
      <c r="D41" s="44">
        <v>40</v>
      </c>
      <c r="E41" s="38" t="s">
        <v>25</v>
      </c>
      <c r="F41" s="71">
        <f>Tabela1[[#This Row],[Unidades]]*M$12</f>
        <v>22.75</v>
      </c>
      <c r="G41" s="45">
        <f t="shared" si="1"/>
        <v>52</v>
      </c>
      <c r="H41" s="46">
        <f>Tabela1[[#This Row],[Valor S/ IVA]]*113%</f>
        <v>58.759999999999991</v>
      </c>
      <c r="I41" s="45">
        <f>_xlfn.IFS(Tabela1[[#This Row],[Zona]]="Faro",C41*M$7,Tabela1[[#This Row],[Zona]]="Beja",C41*M$8,Tabela1[[#This Row],[Zona]]="Setúbal",C41*M$9)</f>
        <v>32.5</v>
      </c>
      <c r="J41" s="41">
        <f>Tabela1[[#This Row],[Valor C/ IVA]]+I41</f>
        <v>91.259999999999991</v>
      </c>
    </row>
    <row r="42" spans="1:10" x14ac:dyDescent="0.25">
      <c r="A42" s="42">
        <v>43748</v>
      </c>
      <c r="B42" s="43" t="s">
        <v>6</v>
      </c>
      <c r="C42" s="43">
        <v>152</v>
      </c>
      <c r="D42" s="44">
        <v>41</v>
      </c>
      <c r="E42" s="43" t="s">
        <v>14</v>
      </c>
      <c r="F42" s="70">
        <f>Tabela1[[#This Row],[Unidades]]*M$12</f>
        <v>53.199999999999996</v>
      </c>
      <c r="G42" s="45">
        <f t="shared" si="1"/>
        <v>121.60000000000001</v>
      </c>
      <c r="H42" s="46">
        <f>Tabela1[[#This Row],[Valor S/ IVA]]*113%</f>
        <v>137.40799999999999</v>
      </c>
      <c r="I42" s="47">
        <f>_xlfn.IFS(Tabela1[[#This Row],[Zona]]="Faro",C42*M$7,Tabela1[[#This Row],[Zona]]="Beja",C42*M$8,Tabela1[[#This Row],[Zona]]="Setúbal",C42*M$9)</f>
        <v>106.39999999999999</v>
      </c>
      <c r="J42" s="41">
        <f>Tabela1[[#This Row],[Valor C/ IVA]]+I42</f>
        <v>243.80799999999999</v>
      </c>
    </row>
    <row r="43" spans="1:10" x14ac:dyDescent="0.25">
      <c r="A43" s="42">
        <v>43755</v>
      </c>
      <c r="B43" s="43" t="s">
        <v>7</v>
      </c>
      <c r="C43" s="43">
        <v>65</v>
      </c>
      <c r="D43" s="44">
        <v>42</v>
      </c>
      <c r="E43" s="43" t="s">
        <v>15</v>
      </c>
      <c r="F43" s="70">
        <f>Tabela1[[#This Row],[Unidades]]*M$12</f>
        <v>22.75</v>
      </c>
      <c r="G43" s="45">
        <f t="shared" si="1"/>
        <v>52</v>
      </c>
      <c r="H43" s="46">
        <f>Tabela1[[#This Row],[Valor S/ IVA]]*113%</f>
        <v>58.759999999999991</v>
      </c>
      <c r="I43" s="45">
        <f>_xlfn.IFS(Tabela1[[#This Row],[Zona]]="Faro",C43*M$7,Tabela1[[#This Row],[Zona]]="Beja",C43*M$8,Tabela1[[#This Row],[Zona]]="Setúbal",C43*M$9)</f>
        <v>58.5</v>
      </c>
      <c r="J43" s="41">
        <f>Tabela1[[#This Row],[Valor C/ IVA]]+I43</f>
        <v>117.25999999999999</v>
      </c>
    </row>
    <row r="44" spans="1:10" x14ac:dyDescent="0.25">
      <c r="A44" s="42">
        <v>43762</v>
      </c>
      <c r="B44" s="43" t="s">
        <v>5</v>
      </c>
      <c r="C44" s="43">
        <v>120</v>
      </c>
      <c r="D44" s="44">
        <v>43</v>
      </c>
      <c r="E44" s="38" t="s">
        <v>25</v>
      </c>
      <c r="F44" s="71">
        <f>Tabela1[[#This Row],[Unidades]]*M$12</f>
        <v>42</v>
      </c>
      <c r="G44" s="45">
        <f t="shared" si="1"/>
        <v>96</v>
      </c>
      <c r="H44" s="46">
        <f>Tabela1[[#This Row],[Valor S/ IVA]]*113%</f>
        <v>108.47999999999999</v>
      </c>
      <c r="I44" s="45">
        <f>_xlfn.IFS(Tabela1[[#This Row],[Zona]]="Faro",C44*M$7,Tabela1[[#This Row],[Zona]]="Beja",C44*M$8,Tabela1[[#This Row],[Zona]]="Setúbal",C44*M$9)</f>
        <v>60</v>
      </c>
      <c r="J44" s="41">
        <f>Tabela1[[#This Row],[Valor C/ IVA]]+I44</f>
        <v>168.48</v>
      </c>
    </row>
    <row r="45" spans="1:10" x14ac:dyDescent="0.25">
      <c r="A45" s="42">
        <v>43806</v>
      </c>
      <c r="B45" s="43" t="s">
        <v>8</v>
      </c>
      <c r="C45" s="43">
        <v>60</v>
      </c>
      <c r="D45" s="44">
        <v>44</v>
      </c>
      <c r="E45" s="38" t="s">
        <v>25</v>
      </c>
      <c r="F45" s="71">
        <f>Tabela1[[#This Row],[Unidades]]*M$12</f>
        <v>21</v>
      </c>
      <c r="G45" s="45">
        <f t="shared" si="1"/>
        <v>48</v>
      </c>
      <c r="H45" s="46">
        <f>Tabela1[[#This Row],[Valor S/ IVA]]*113%</f>
        <v>54.239999999999995</v>
      </c>
      <c r="I45" s="47">
        <f>_xlfn.IFS(Tabela1[[#This Row],[Zona]]="Faro",C45*M$7,Tabela1[[#This Row],[Zona]]="Beja",C45*M$8,Tabela1[[#This Row],[Zona]]="Setúbal",C45*M$9)</f>
        <v>30</v>
      </c>
      <c r="J45" s="41">
        <f>Tabela1[[#This Row],[Valor C/ IVA]]+I45</f>
        <v>84.24</v>
      </c>
    </row>
    <row r="46" spans="1:10" x14ac:dyDescent="0.25">
      <c r="A46" s="42">
        <v>43810</v>
      </c>
      <c r="B46" s="43" t="s">
        <v>6</v>
      </c>
      <c r="C46" s="43">
        <v>155</v>
      </c>
      <c r="D46" s="44">
        <v>45</v>
      </c>
      <c r="E46" s="43" t="s">
        <v>14</v>
      </c>
      <c r="F46" s="70">
        <f>Tabela1[[#This Row],[Unidades]]*M$12</f>
        <v>54.25</v>
      </c>
      <c r="G46" s="45">
        <f t="shared" si="1"/>
        <v>124</v>
      </c>
      <c r="H46" s="46">
        <f>Tabela1[[#This Row],[Valor S/ IVA]]*113%</f>
        <v>140.11999999999998</v>
      </c>
      <c r="I46" s="45">
        <f>_xlfn.IFS(Tabela1[[#This Row],[Zona]]="Faro",C46*M$7,Tabela1[[#This Row],[Zona]]="Beja",C46*M$8,Tabela1[[#This Row],[Zona]]="Setúbal",C46*M$9)</f>
        <v>108.5</v>
      </c>
      <c r="J46" s="41">
        <f>Tabela1[[#This Row],[Valor C/ IVA]]+I46</f>
        <v>248.61999999999998</v>
      </c>
    </row>
    <row r="47" spans="1:10" x14ac:dyDescent="0.25">
      <c r="A47" s="42">
        <v>43811</v>
      </c>
      <c r="B47" s="43" t="s">
        <v>7</v>
      </c>
      <c r="C47" s="43">
        <v>65</v>
      </c>
      <c r="D47" s="44">
        <v>46</v>
      </c>
      <c r="E47" s="43" t="s">
        <v>15</v>
      </c>
      <c r="F47" s="70">
        <f>Tabela1[[#This Row],[Unidades]]*M$12</f>
        <v>22.75</v>
      </c>
      <c r="G47" s="45">
        <f t="shared" si="1"/>
        <v>52</v>
      </c>
      <c r="H47" s="46">
        <f>Tabela1[[#This Row],[Valor S/ IVA]]*113%</f>
        <v>58.759999999999991</v>
      </c>
      <c r="I47" s="45">
        <f>_xlfn.IFS(Tabela1[[#This Row],[Zona]]="Faro",C47*M$7,Tabela1[[#This Row],[Zona]]="Beja",C47*M$8,Tabela1[[#This Row],[Zona]]="Setúbal",C47*M$9)</f>
        <v>58.5</v>
      </c>
      <c r="J47" s="41">
        <f>Tabela1[[#This Row],[Valor C/ IVA]]+I47</f>
        <v>117.25999999999999</v>
      </c>
    </row>
    <row r="48" spans="1:10" x14ac:dyDescent="0.25">
      <c r="A48" s="42">
        <v>43871</v>
      </c>
      <c r="B48" s="43" t="s">
        <v>6</v>
      </c>
      <c r="C48" s="43">
        <v>160</v>
      </c>
      <c r="D48" s="44">
        <v>47</v>
      </c>
      <c r="E48" s="43" t="s">
        <v>14</v>
      </c>
      <c r="F48" s="70">
        <f>Tabela1[[#This Row],[Unidades]]*M$12</f>
        <v>56</v>
      </c>
      <c r="G48" s="45">
        <f t="shared" si="1"/>
        <v>128</v>
      </c>
      <c r="H48" s="46">
        <f>Tabela1[[#This Row],[Valor S/ IVA]]*113%</f>
        <v>144.63999999999999</v>
      </c>
      <c r="I48" s="46">
        <f>_xlfn.IFS(Tabela1[[#This Row],[Zona]]="Faro",C48*M$7,Tabela1[[#This Row],[Zona]]="Beja",C48*M$8,Tabela1[[#This Row],[Zona]]="Setúbal",C48*M$9)</f>
        <v>112</v>
      </c>
      <c r="J48" s="41">
        <f>Tabela1[[#This Row],[Valor C/ IVA]]+I48</f>
        <v>256.64</v>
      </c>
    </row>
    <row r="49" spans="1:10" x14ac:dyDescent="0.25">
      <c r="A49" s="42">
        <v>43905</v>
      </c>
      <c r="B49" s="43" t="s">
        <v>8</v>
      </c>
      <c r="C49" s="43">
        <v>60</v>
      </c>
      <c r="D49" s="44">
        <v>48</v>
      </c>
      <c r="E49" s="38" t="s">
        <v>25</v>
      </c>
      <c r="F49" s="71">
        <f>Tabela1[[#This Row],[Unidades]]*M$12</f>
        <v>21</v>
      </c>
      <c r="G49" s="45">
        <f t="shared" si="1"/>
        <v>48</v>
      </c>
      <c r="H49" s="46">
        <f>Tabela1[[#This Row],[Valor S/ IVA]]*113%</f>
        <v>54.239999999999995</v>
      </c>
      <c r="I49" s="47">
        <f>_xlfn.IFS(Tabela1[[#This Row],[Zona]]="Faro",C49*M$7,Tabela1[[#This Row],[Zona]]="Beja",C49*M$8,Tabela1[[#This Row],[Zona]]="Setúbal",C49*M$9)</f>
        <v>30</v>
      </c>
      <c r="J49" s="41">
        <f>Tabela1[[#This Row],[Valor C/ IVA]]+I49</f>
        <v>84.24</v>
      </c>
    </row>
    <row r="50" spans="1:10" x14ac:dyDescent="0.25">
      <c r="A50" s="42">
        <v>43915</v>
      </c>
      <c r="B50" s="43" t="s">
        <v>7</v>
      </c>
      <c r="C50" s="43">
        <v>72</v>
      </c>
      <c r="D50" s="44">
        <v>49</v>
      </c>
      <c r="E50" s="43" t="s">
        <v>15</v>
      </c>
      <c r="F50" s="70">
        <f>Tabela1[[#This Row],[Unidades]]*M$12</f>
        <v>25.2</v>
      </c>
      <c r="G50" s="45">
        <f t="shared" si="1"/>
        <v>57.6</v>
      </c>
      <c r="H50" s="46">
        <f>Tabela1[[#This Row],[Valor S/ IVA]]*113%</f>
        <v>65.087999999999994</v>
      </c>
      <c r="I50" s="45">
        <f>_xlfn.IFS(Tabela1[[#This Row],[Zona]]="Faro",C50*M$7,Tabela1[[#This Row],[Zona]]="Beja",C50*M$8,Tabela1[[#This Row],[Zona]]="Setúbal",C50*M$9)</f>
        <v>64.8</v>
      </c>
      <c r="J50" s="41">
        <f>Tabela1[[#This Row],[Valor C/ IVA]]+I50</f>
        <v>129.88799999999998</v>
      </c>
    </row>
    <row r="51" spans="1:10" x14ac:dyDescent="0.25">
      <c r="A51" s="42">
        <v>43924</v>
      </c>
      <c r="B51" s="43" t="s">
        <v>5</v>
      </c>
      <c r="C51" s="43">
        <v>120</v>
      </c>
      <c r="D51" s="44">
        <v>50</v>
      </c>
      <c r="E51" s="38" t="s">
        <v>25</v>
      </c>
      <c r="F51" s="71">
        <f>Tabela1[[#This Row],[Unidades]]*M$12</f>
        <v>42</v>
      </c>
      <c r="G51" s="45">
        <f t="shared" si="1"/>
        <v>96</v>
      </c>
      <c r="H51" s="46">
        <f>Tabela1[[#This Row],[Valor S/ IVA]]*113%</f>
        <v>108.47999999999999</v>
      </c>
      <c r="I51" s="46">
        <f>_xlfn.IFS(Tabela1[[#This Row],[Zona]]="Faro",C51*M$7,Tabela1[[#This Row],[Zona]]="Beja",C51*M$8,Tabela1[[#This Row],[Zona]]="Setúbal",C51*M$9)</f>
        <v>60</v>
      </c>
      <c r="J51" s="41">
        <f>Tabela1[[#This Row],[Valor C/ IVA]]+I51</f>
        <v>168.48</v>
      </c>
    </row>
    <row r="52" spans="1:10" x14ac:dyDescent="0.25">
      <c r="A52" s="42">
        <v>44031</v>
      </c>
      <c r="B52" s="43" t="s">
        <v>6</v>
      </c>
      <c r="C52" s="43">
        <v>162</v>
      </c>
      <c r="D52" s="44">
        <v>51</v>
      </c>
      <c r="E52" s="43" t="s">
        <v>14</v>
      </c>
      <c r="F52" s="70">
        <f>Tabela1[[#This Row],[Unidades]]*M$12</f>
        <v>56.699999999999996</v>
      </c>
      <c r="G52" s="45">
        <f t="shared" si="1"/>
        <v>129.6</v>
      </c>
      <c r="H52" s="46">
        <f>Tabela1[[#This Row],[Valor S/ IVA]]*113%</f>
        <v>146.44799999999998</v>
      </c>
      <c r="I52" s="47">
        <f>_xlfn.IFS(Tabela1[[#This Row],[Zona]]="Faro",C52*M$7,Tabela1[[#This Row],[Zona]]="Beja",C52*M$8,Tabela1[[#This Row],[Zona]]="Setúbal",C52*M$9)</f>
        <v>113.39999999999999</v>
      </c>
      <c r="J52" s="41">
        <f>Tabela1[[#This Row],[Valor C/ IVA]]+I52</f>
        <v>259.84799999999996</v>
      </c>
    </row>
    <row r="53" spans="1:10" x14ac:dyDescent="0.25">
      <c r="A53" s="42">
        <v>44041</v>
      </c>
      <c r="B53" s="43" t="s">
        <v>7</v>
      </c>
      <c r="C53" s="43">
        <v>67</v>
      </c>
      <c r="D53" s="44">
        <v>52</v>
      </c>
      <c r="E53" s="43" t="s">
        <v>15</v>
      </c>
      <c r="F53" s="70">
        <f>Tabela1[[#This Row],[Unidades]]*M$12</f>
        <v>23.45</v>
      </c>
      <c r="G53" s="45">
        <f t="shared" si="1"/>
        <v>53.6</v>
      </c>
      <c r="H53" s="46">
        <f>Tabela1[[#This Row],[Valor S/ IVA]]*113%</f>
        <v>60.567999999999998</v>
      </c>
      <c r="I53" s="45">
        <f>_xlfn.IFS(Tabela1[[#This Row],[Zona]]="Faro",C53*M$7,Tabela1[[#This Row],[Zona]]="Beja",C53*M$8,Tabela1[[#This Row],[Zona]]="Setúbal",C53*M$9)</f>
        <v>60.300000000000004</v>
      </c>
      <c r="J53" s="41">
        <f>Tabela1[[#This Row],[Valor C/ IVA]]+I53</f>
        <v>120.86799999999999</v>
      </c>
    </row>
    <row r="54" spans="1:10" x14ac:dyDescent="0.25">
      <c r="A54" s="42">
        <v>44048</v>
      </c>
      <c r="B54" s="43" t="s">
        <v>5</v>
      </c>
      <c r="C54" s="43">
        <v>110</v>
      </c>
      <c r="D54" s="44">
        <v>53</v>
      </c>
      <c r="E54" s="38" t="s">
        <v>25</v>
      </c>
      <c r="F54" s="70">
        <f>Tabela1[[#This Row],[Unidades]]*M$12</f>
        <v>38.5</v>
      </c>
      <c r="G54" s="45">
        <f t="shared" si="1"/>
        <v>88</v>
      </c>
      <c r="H54" s="46">
        <f>Tabela1[[#This Row],[Valor S/ IVA]]*113%</f>
        <v>99.44</v>
      </c>
      <c r="I54" s="45">
        <f>_xlfn.IFS(Tabela1[[#This Row],[Zona]]="Faro",C54*M$7,Tabela1[[#This Row],[Zona]]="Beja",C54*M$8,Tabela1[[#This Row],[Zona]]="Setúbal",C54*M$9)</f>
        <v>55</v>
      </c>
      <c r="J54" s="41">
        <f>Tabela1[[#This Row],[Valor C/ IVA]]+I54</f>
        <v>154.44</v>
      </c>
    </row>
    <row r="55" spans="1:10" x14ac:dyDescent="0.25">
      <c r="A55" s="42">
        <v>44053</v>
      </c>
      <c r="B55" s="43" t="s">
        <v>8</v>
      </c>
      <c r="C55" s="43">
        <v>62</v>
      </c>
      <c r="D55" s="44">
        <v>54</v>
      </c>
      <c r="E55" s="38" t="s">
        <v>25</v>
      </c>
      <c r="F55" s="70">
        <f>Tabela1[[#This Row],[Unidades]]*M$12</f>
        <v>21.7</v>
      </c>
      <c r="G55" s="45">
        <f t="shared" si="1"/>
        <v>49.6</v>
      </c>
      <c r="H55" s="46">
        <f>Tabela1[[#This Row],[Valor S/ IVA]]*113%</f>
        <v>56.047999999999995</v>
      </c>
      <c r="I55" s="47">
        <f>_xlfn.IFS(Tabela1[[#This Row],[Zona]]="Faro",C55*M$7,Tabela1[[#This Row],[Zona]]="Beja",C55*M$8,Tabela1[[#This Row],[Zona]]="Setúbal",C55*M$9)</f>
        <v>31</v>
      </c>
      <c r="J55" s="41">
        <f>Tabela1[[#This Row],[Valor C/ IVA]]+I55</f>
        <v>87.048000000000002</v>
      </c>
    </row>
    <row r="56" spans="1:10" x14ac:dyDescent="0.25">
      <c r="A56" s="42">
        <v>44228</v>
      </c>
      <c r="B56" s="43" t="s">
        <v>5</v>
      </c>
      <c r="C56" s="43">
        <v>113</v>
      </c>
      <c r="D56" s="44">
        <v>55</v>
      </c>
      <c r="E56" s="38" t="s">
        <v>25</v>
      </c>
      <c r="F56" s="70">
        <f>Tabela1[[#This Row],[Unidades]]*M$12</f>
        <v>39.549999999999997</v>
      </c>
      <c r="G56" s="45">
        <f t="shared" si="1"/>
        <v>90.4</v>
      </c>
      <c r="H56" s="46">
        <f>Tabela1[[#This Row],[Valor S/ IVA]]*113%</f>
        <v>102.152</v>
      </c>
      <c r="I56" s="45">
        <f>_xlfn.IFS(Tabela1[[#This Row],[Zona]]="Faro",C56*M$7,Tabela1[[#This Row],[Zona]]="Beja",C56*M$8,Tabela1[[#This Row],[Zona]]="Setúbal",C56*M$9)</f>
        <v>56.5</v>
      </c>
      <c r="J56" s="41">
        <f>Tabela1[[#This Row],[Valor C/ IVA]]+I56</f>
        <v>158.65199999999999</v>
      </c>
    </row>
    <row r="57" spans="1:10" x14ac:dyDescent="0.25">
      <c r="A57" s="42">
        <v>44230</v>
      </c>
      <c r="B57" s="43" t="s">
        <v>7</v>
      </c>
      <c r="C57" s="43">
        <v>71</v>
      </c>
      <c r="D57" s="44">
        <v>56</v>
      </c>
      <c r="E57" s="43" t="s">
        <v>15</v>
      </c>
      <c r="F57" s="70">
        <f>Tabela1[[#This Row],[Unidades]]*M$12</f>
        <v>24.849999999999998</v>
      </c>
      <c r="G57" s="45">
        <f t="shared" si="1"/>
        <v>56.800000000000004</v>
      </c>
      <c r="H57" s="46">
        <f>Tabela1[[#This Row],[Valor S/ IVA]]*113%</f>
        <v>64.183999999999997</v>
      </c>
      <c r="I57" s="47">
        <f>_xlfn.IFS(Tabela1[[#This Row],[Zona]]="Faro",C57*M$7,Tabela1[[#This Row],[Zona]]="Beja",C57*M$8,Tabela1[[#This Row],[Zona]]="Setúbal",C57*M$9)</f>
        <v>63.9</v>
      </c>
      <c r="J57" s="41">
        <f>Tabela1[[#This Row],[Valor C/ IVA]]+I57</f>
        <v>128.084</v>
      </c>
    </row>
    <row r="58" spans="1:10" x14ac:dyDescent="0.25">
      <c r="A58" s="42">
        <v>44237</v>
      </c>
      <c r="B58" s="43" t="s">
        <v>6</v>
      </c>
      <c r="C58" s="43">
        <v>170</v>
      </c>
      <c r="D58" s="44">
        <v>57</v>
      </c>
      <c r="E58" s="43" t="s">
        <v>14</v>
      </c>
      <c r="F58" s="70">
        <f>Tabela1[[#This Row],[Unidades]]*M$12</f>
        <v>59.499999999999993</v>
      </c>
      <c r="G58" s="45">
        <f t="shared" si="1"/>
        <v>136</v>
      </c>
      <c r="H58" s="46">
        <f>Tabela1[[#This Row],[Valor S/ IVA]]*113%</f>
        <v>153.67999999999998</v>
      </c>
      <c r="I58" s="45">
        <f>_xlfn.IFS(Tabela1[[#This Row],[Zona]]="Faro",C58*M$7,Tabela1[[#This Row],[Zona]]="Beja",C58*M$8,Tabela1[[#This Row],[Zona]]="Setúbal",C58*M$9)</f>
        <v>118.99999999999999</v>
      </c>
      <c r="J58" s="41">
        <f>Tabela1[[#This Row],[Valor C/ IVA]]+I58</f>
        <v>272.67999999999995</v>
      </c>
    </row>
    <row r="59" spans="1:10" x14ac:dyDescent="0.25">
      <c r="A59" s="42">
        <v>44272</v>
      </c>
      <c r="B59" s="43" t="s">
        <v>8</v>
      </c>
      <c r="C59" s="43">
        <v>63</v>
      </c>
      <c r="D59" s="44">
        <v>58</v>
      </c>
      <c r="E59" s="38" t="s">
        <v>25</v>
      </c>
      <c r="F59" s="70">
        <f>Tabela1[[#This Row],[Unidades]]*M$12</f>
        <v>22.049999999999997</v>
      </c>
      <c r="G59" s="45">
        <f t="shared" si="1"/>
        <v>50.400000000000006</v>
      </c>
      <c r="H59" s="46">
        <f>Tabela1[[#This Row],[Valor S/ IVA]]*113%</f>
        <v>56.951999999999998</v>
      </c>
      <c r="I59" s="45">
        <f>_xlfn.IFS(Tabela1[[#This Row],[Zona]]="Faro",C59*M$7,Tabela1[[#This Row],[Zona]]="Beja",C59*M$8,Tabela1[[#This Row],[Zona]]="Setúbal",C59*M$9)</f>
        <v>31.5</v>
      </c>
      <c r="J59" s="41">
        <f>Tabela1[[#This Row],[Valor C/ IVA]]+I59</f>
        <v>88.451999999999998</v>
      </c>
    </row>
    <row r="60" spans="1:10" x14ac:dyDescent="0.25">
      <c r="A60" s="50">
        <v>44347</v>
      </c>
      <c r="B60" s="43" t="s">
        <v>6</v>
      </c>
      <c r="C60" s="43">
        <v>171</v>
      </c>
      <c r="D60" s="44">
        <v>59</v>
      </c>
      <c r="E60" s="43" t="s">
        <v>14</v>
      </c>
      <c r="F60" s="70">
        <f>Tabela1[[#This Row],[Unidades]]*M$12</f>
        <v>59.849999999999994</v>
      </c>
      <c r="G60" s="45">
        <f t="shared" si="1"/>
        <v>136.80000000000001</v>
      </c>
      <c r="H60" s="46">
        <f>Tabela1[[#This Row],[Valor S/ IVA]]*113%</f>
        <v>154.584</v>
      </c>
      <c r="I60" s="45">
        <f>_xlfn.IFS(Tabela1[[#This Row],[Zona]]="Faro",C60*M$7,Tabela1[[#This Row],[Zona]]="Beja",C60*M$8,Tabela1[[#This Row],[Zona]]="Setúbal",C60*M$9)</f>
        <v>119.69999999999999</v>
      </c>
      <c r="J60" s="41">
        <f>Tabela1[[#This Row],[Valor C/ IVA]]+I60</f>
        <v>274.28399999999999</v>
      </c>
    </row>
    <row r="61" spans="1:10" x14ac:dyDescent="0.25">
      <c r="A61" s="50" t="s">
        <v>10</v>
      </c>
      <c r="B61" s="43" t="s">
        <v>5</v>
      </c>
      <c r="C61" s="43">
        <v>115</v>
      </c>
      <c r="D61" s="44">
        <v>60</v>
      </c>
      <c r="E61" s="38" t="s">
        <v>25</v>
      </c>
      <c r="F61" s="71">
        <f>Tabela1[[#This Row],[Unidades]]*M$12</f>
        <v>40.25</v>
      </c>
      <c r="G61" s="45">
        <f t="shared" si="1"/>
        <v>92</v>
      </c>
      <c r="H61" s="46">
        <f>Tabela1[[#This Row],[Valor S/ IVA]]*113%</f>
        <v>103.96</v>
      </c>
      <c r="I61" s="47">
        <f>_xlfn.IFS(Tabela1[[#This Row],[Zona]]="Faro",C61*M$7,Tabela1[[#This Row],[Zona]]="Beja",C61*M$8,Tabela1[[#This Row],[Zona]]="Setúbal",C61*M$9)</f>
        <v>57.5</v>
      </c>
      <c r="J61" s="41">
        <f>Tabela1[[#This Row],[Valor C/ IVA]]+I61</f>
        <v>161.45999999999998</v>
      </c>
    </row>
    <row r="62" spans="1:10" x14ac:dyDescent="0.25">
      <c r="A62" s="42">
        <v>44387</v>
      </c>
      <c r="B62" s="43" t="s">
        <v>7</v>
      </c>
      <c r="C62" s="43">
        <v>69</v>
      </c>
      <c r="D62" s="44">
        <v>61</v>
      </c>
      <c r="E62" s="43" t="s">
        <v>15</v>
      </c>
      <c r="F62" s="70">
        <f>Tabela1[[#This Row],[Unidades]]*M$12</f>
        <v>24.15</v>
      </c>
      <c r="G62" s="45">
        <f t="shared" si="1"/>
        <v>55.2</v>
      </c>
      <c r="H62" s="46">
        <f>Tabela1[[#This Row],[Valor S/ IVA]]*113%</f>
        <v>62.375999999999998</v>
      </c>
      <c r="I62" s="45">
        <f>_xlfn.IFS(Tabela1[[#This Row],[Zona]]="Faro",C62*M$7,Tabela1[[#This Row],[Zona]]="Beja",C62*M$8,Tabela1[[#This Row],[Zona]]="Setúbal",C62*M$9)</f>
        <v>62.1</v>
      </c>
      <c r="J62" s="41">
        <f>Tabela1[[#This Row],[Valor C/ IVA]]+I62</f>
        <v>124.476</v>
      </c>
    </row>
    <row r="63" spans="1:10" x14ac:dyDescent="0.25">
      <c r="A63" s="42">
        <v>44121</v>
      </c>
      <c r="B63" s="43" t="s">
        <v>8</v>
      </c>
      <c r="C63" s="43">
        <v>65</v>
      </c>
      <c r="D63" s="44">
        <v>62</v>
      </c>
      <c r="E63" s="38" t="s">
        <v>25</v>
      </c>
      <c r="F63" s="71">
        <f>Tabela1[[#This Row],[Unidades]]*M$12</f>
        <v>22.75</v>
      </c>
      <c r="G63" s="45">
        <f t="shared" si="1"/>
        <v>52</v>
      </c>
      <c r="H63" s="46">
        <f>Tabela1[[#This Row],[Valor S/ IVA]]*113%</f>
        <v>58.759999999999991</v>
      </c>
      <c r="I63" s="45">
        <f>_xlfn.IFS(Tabela1[[#This Row],[Zona]]="Faro",C63*M$7,Tabela1[[#This Row],[Zona]]="Beja",C63*M$8,Tabela1[[#This Row],[Zona]]="Setúbal",C63*M$9)</f>
        <v>32.5</v>
      </c>
      <c r="J63" s="41">
        <f>Tabela1[[#This Row],[Valor C/ IVA]]+I63</f>
        <v>91.259999999999991</v>
      </c>
    </row>
    <row r="64" spans="1:10" x14ac:dyDescent="0.25">
      <c r="A64" s="42">
        <v>44128</v>
      </c>
      <c r="B64" s="43" t="s">
        <v>6</v>
      </c>
      <c r="C64" s="43">
        <v>173</v>
      </c>
      <c r="D64" s="44">
        <v>63</v>
      </c>
      <c r="E64" s="43" t="s">
        <v>14</v>
      </c>
      <c r="F64" s="70">
        <f>Tabela1[[#This Row],[Unidades]]*M$12</f>
        <v>60.55</v>
      </c>
      <c r="G64" s="45">
        <f t="shared" si="1"/>
        <v>138.4</v>
      </c>
      <c r="H64" s="46">
        <f>Tabela1[[#This Row],[Valor S/ IVA]]*113%</f>
        <v>156.392</v>
      </c>
      <c r="I64" s="48">
        <f>_xlfn.IFS(Tabela1[[#This Row],[Zona]]="Faro",C64*M$7,Tabela1[[#This Row],[Zona]]="Beja",C64*M$8,Tabela1[[#This Row],[Zona]]="Setúbal",C64*M$9)</f>
        <v>121.1</v>
      </c>
      <c r="J64" s="41">
        <f>Tabela1[[#This Row],[Valor C/ IVA]]+I64</f>
        <v>277.49199999999996</v>
      </c>
    </row>
    <row r="65" spans="1:10" x14ac:dyDescent="0.25">
      <c r="A65" s="42">
        <v>44537</v>
      </c>
      <c r="B65" s="43" t="s">
        <v>5</v>
      </c>
      <c r="C65" s="43">
        <v>118</v>
      </c>
      <c r="D65" s="44">
        <v>64</v>
      </c>
      <c r="E65" s="38" t="s">
        <v>25</v>
      </c>
      <c r="F65" s="71">
        <f>Tabela1[[#This Row],[Unidades]]*M$12</f>
        <v>41.3</v>
      </c>
      <c r="G65" s="45">
        <f t="shared" si="1"/>
        <v>94.4</v>
      </c>
      <c r="H65" s="46">
        <f>Tabela1[[#This Row],[Valor S/ IVA]]*113%</f>
        <v>106.672</v>
      </c>
      <c r="I65" s="48">
        <f>_xlfn.IFS(Tabela1[[#This Row],[Zona]]="Faro",C65*M$7,Tabela1[[#This Row],[Zona]]="Beja",C65*M$8,Tabela1[[#This Row],[Zona]]="Setúbal",C65*M$9)</f>
        <v>59</v>
      </c>
      <c r="J65" s="41">
        <f>Tabela1[[#This Row],[Valor C/ IVA]]+I65</f>
        <v>165.672</v>
      </c>
    </row>
    <row r="66" spans="1:10" x14ac:dyDescent="0.25">
      <c r="A66" s="42">
        <v>44541</v>
      </c>
      <c r="B66" s="43" t="s">
        <v>7</v>
      </c>
      <c r="C66" s="43">
        <v>73</v>
      </c>
      <c r="D66" s="44">
        <v>65</v>
      </c>
      <c r="E66" s="43" t="s">
        <v>15</v>
      </c>
      <c r="F66" s="70">
        <f>Tabela1[[#This Row],[Unidades]]*M$12</f>
        <v>25.549999999999997</v>
      </c>
      <c r="G66" s="45">
        <f t="shared" ref="G66:G97" si="2">C66*L$12</f>
        <v>58.400000000000006</v>
      </c>
      <c r="H66" s="46">
        <f>Tabela1[[#This Row],[Valor S/ IVA]]*113%</f>
        <v>65.992000000000004</v>
      </c>
      <c r="I66" s="45">
        <f>_xlfn.IFS(Tabela1[[#This Row],[Zona]]="Faro",C66*M$7,Tabela1[[#This Row],[Zona]]="Beja",C66*M$8,Tabela1[[#This Row],[Zona]]="Setúbal",C66*M$9)</f>
        <v>65.7</v>
      </c>
      <c r="J66" s="41">
        <f>Tabela1[[#This Row],[Valor C/ IVA]]+I66</f>
        <v>131.69200000000001</v>
      </c>
    </row>
    <row r="67" spans="1:10" x14ac:dyDescent="0.25">
      <c r="A67" s="42">
        <v>44542</v>
      </c>
      <c r="B67" s="43" t="s">
        <v>8</v>
      </c>
      <c r="C67" s="43">
        <v>66</v>
      </c>
      <c r="D67" s="44">
        <v>66</v>
      </c>
      <c r="E67" s="38" t="s">
        <v>25</v>
      </c>
      <c r="F67" s="71">
        <f>Tabela1[[#This Row],[Unidades]]*M$12</f>
        <v>23.099999999999998</v>
      </c>
      <c r="G67" s="45">
        <f t="shared" si="2"/>
        <v>52.800000000000004</v>
      </c>
      <c r="H67" s="46">
        <f>Tabela1[[#This Row],[Valor S/ IVA]]*113%</f>
        <v>59.664000000000001</v>
      </c>
      <c r="I67" s="47">
        <f>_xlfn.IFS(Tabela1[[#This Row],[Zona]]="Faro",C67*M$7,Tabela1[[#This Row],[Zona]]="Beja",C67*M$8,Tabela1[[#This Row],[Zona]]="Setúbal",C67*M$9)</f>
        <v>33</v>
      </c>
      <c r="J67" s="41">
        <f>Tabela1[[#This Row],[Valor C/ IVA]]+I67</f>
        <v>92.664000000000001</v>
      </c>
    </row>
    <row r="68" spans="1:10" x14ac:dyDescent="0.25">
      <c r="A68" s="42">
        <v>44206</v>
      </c>
      <c r="B68" s="43" t="s">
        <v>5</v>
      </c>
      <c r="C68" s="43">
        <v>113</v>
      </c>
      <c r="D68" s="44">
        <v>67</v>
      </c>
      <c r="E68" s="38" t="s">
        <v>25</v>
      </c>
      <c r="F68" s="71">
        <f>Tabela1[[#This Row],[Unidades]]*M$12</f>
        <v>39.549999999999997</v>
      </c>
      <c r="G68" s="45">
        <f t="shared" si="2"/>
        <v>90.4</v>
      </c>
      <c r="H68" s="46">
        <f>Tabela1[[#This Row],[Valor S/ IVA]]*113%</f>
        <v>102.152</v>
      </c>
      <c r="I68" s="45">
        <f>_xlfn.IFS(Tabela1[[#This Row],[Zona]]="Faro",C68*M$7,Tabela1[[#This Row],[Zona]]="Beja",C68*M$8,Tabela1[[#This Row],[Zona]]="Setúbal",C68*M$9)</f>
        <v>56.5</v>
      </c>
      <c r="J68" s="41">
        <f>Tabela1[[#This Row],[Valor C/ IVA]]+I68</f>
        <v>158.65199999999999</v>
      </c>
    </row>
    <row r="69" spans="1:10" x14ac:dyDescent="0.25">
      <c r="A69" s="42">
        <v>44211</v>
      </c>
      <c r="B69" s="43" t="s">
        <v>7</v>
      </c>
      <c r="C69" s="43">
        <v>71</v>
      </c>
      <c r="D69" s="44">
        <v>68</v>
      </c>
      <c r="E69" s="43" t="s">
        <v>15</v>
      </c>
      <c r="F69" s="70">
        <f>Tabela1[[#This Row],[Unidades]]*M$12</f>
        <v>24.849999999999998</v>
      </c>
      <c r="G69" s="45">
        <f t="shared" si="2"/>
        <v>56.800000000000004</v>
      </c>
      <c r="H69" s="46">
        <f>Tabela1[[#This Row],[Valor S/ IVA]]*113%</f>
        <v>64.183999999999997</v>
      </c>
      <c r="I69" s="45">
        <f>_xlfn.IFS(Tabela1[[#This Row],[Zona]]="Faro",C69*M$7,Tabela1[[#This Row],[Zona]]="Beja",C69*M$8,Tabela1[[#This Row],[Zona]]="Setúbal",C69*M$9)</f>
        <v>63.9</v>
      </c>
      <c r="J69" s="41">
        <f>Tabela1[[#This Row],[Valor C/ IVA]]+I69</f>
        <v>128.084</v>
      </c>
    </row>
    <row r="70" spans="1:10" x14ac:dyDescent="0.25">
      <c r="A70" s="42">
        <v>44221</v>
      </c>
      <c r="B70" s="43" t="s">
        <v>6</v>
      </c>
      <c r="C70" s="43">
        <v>176</v>
      </c>
      <c r="D70" s="44">
        <v>69</v>
      </c>
      <c r="E70" s="43" t="s">
        <v>14</v>
      </c>
      <c r="F70" s="70">
        <f>Tabela1[[#This Row],[Unidades]]*M$12</f>
        <v>61.599999999999994</v>
      </c>
      <c r="G70" s="45">
        <f t="shared" si="2"/>
        <v>140.80000000000001</v>
      </c>
      <c r="H70" s="46">
        <f>Tabela1[[#This Row],[Valor S/ IVA]]*113%</f>
        <v>159.10399999999998</v>
      </c>
      <c r="I70" s="48">
        <f>_xlfn.IFS(Tabela1[[#This Row],[Zona]]="Faro",C70*M$7,Tabela1[[#This Row],[Zona]]="Beja",C70*M$8,Tabela1[[#This Row],[Zona]]="Setúbal",C70*M$9)</f>
        <v>123.19999999999999</v>
      </c>
      <c r="J70" s="41">
        <f>Tabela1[[#This Row],[Valor C/ IVA]]+I70</f>
        <v>282.30399999999997</v>
      </c>
    </row>
    <row r="71" spans="1:10" x14ac:dyDescent="0.25">
      <c r="A71" s="42">
        <v>44230</v>
      </c>
      <c r="B71" s="43" t="s">
        <v>8</v>
      </c>
      <c r="C71" s="43">
        <v>65</v>
      </c>
      <c r="D71" s="44">
        <v>70</v>
      </c>
      <c r="E71" s="38" t="s">
        <v>25</v>
      </c>
      <c r="F71" s="71">
        <f>Tabela1[[#This Row],[Unidades]]*M$12</f>
        <v>22.75</v>
      </c>
      <c r="G71" s="45">
        <f t="shared" si="2"/>
        <v>52</v>
      </c>
      <c r="H71" s="46">
        <f>Tabela1[[#This Row],[Valor S/ IVA]]*113%</f>
        <v>58.759999999999991</v>
      </c>
      <c r="I71" s="45">
        <f>_xlfn.IFS(Tabela1[[#This Row],[Zona]]="Faro",C71*M$7,Tabela1[[#This Row],[Zona]]="Beja",C71*M$8,Tabela1[[#This Row],[Zona]]="Setúbal",C71*M$9)</f>
        <v>32.5</v>
      </c>
      <c r="J71" s="41">
        <f>Tabela1[[#This Row],[Valor C/ IVA]]+I71</f>
        <v>91.259999999999991</v>
      </c>
    </row>
    <row r="72" spans="1:10" x14ac:dyDescent="0.25">
      <c r="A72" s="42">
        <v>44274</v>
      </c>
      <c r="B72" s="43" t="s">
        <v>5</v>
      </c>
      <c r="C72" s="43">
        <v>116</v>
      </c>
      <c r="D72" s="44">
        <v>71</v>
      </c>
      <c r="E72" s="38" t="s">
        <v>25</v>
      </c>
      <c r="F72" s="71">
        <f>Tabela1[[#This Row],[Unidades]]*M$12</f>
        <v>40.599999999999994</v>
      </c>
      <c r="G72" s="45">
        <f t="shared" si="2"/>
        <v>92.800000000000011</v>
      </c>
      <c r="H72" s="46">
        <f>Tabela1[[#This Row],[Valor S/ IVA]]*113%</f>
        <v>104.864</v>
      </c>
      <c r="I72" s="47">
        <f>_xlfn.IFS(Tabela1[[#This Row],[Zona]]="Faro",C72*M$7,Tabela1[[#This Row],[Zona]]="Beja",C72*M$8,Tabela1[[#This Row],[Zona]]="Setúbal",C72*M$9)</f>
        <v>58</v>
      </c>
      <c r="J72" s="41">
        <f>Tabela1[[#This Row],[Valor C/ IVA]]+I72</f>
        <v>162.864</v>
      </c>
    </row>
    <row r="73" spans="1:10" x14ac:dyDescent="0.25">
      <c r="A73" s="42">
        <v>44284</v>
      </c>
      <c r="B73" s="43" t="s">
        <v>7</v>
      </c>
      <c r="C73" s="43">
        <v>74</v>
      </c>
      <c r="D73" s="44">
        <v>72</v>
      </c>
      <c r="E73" s="43" t="s">
        <v>15</v>
      </c>
      <c r="F73" s="70">
        <f>Tabela1[[#This Row],[Unidades]]*M$12</f>
        <v>25.9</v>
      </c>
      <c r="G73" s="45">
        <f t="shared" si="2"/>
        <v>59.2</v>
      </c>
      <c r="H73" s="46">
        <f>Tabela1[[#This Row],[Valor S/ IVA]]*113%</f>
        <v>66.896000000000001</v>
      </c>
      <c r="I73" s="45">
        <f>_xlfn.IFS(Tabela1[[#This Row],[Zona]]="Faro",C73*M$7,Tabela1[[#This Row],[Zona]]="Beja",C73*M$8,Tabela1[[#This Row],[Zona]]="Setúbal",C73*M$9)</f>
        <v>66.600000000000009</v>
      </c>
      <c r="J73" s="41">
        <f>Tabela1[[#This Row],[Valor C/ IVA]]+I73</f>
        <v>133.49600000000001</v>
      </c>
    </row>
    <row r="74" spans="1:10" x14ac:dyDescent="0.25">
      <c r="A74" s="42">
        <v>44291</v>
      </c>
      <c r="B74" s="43" t="s">
        <v>8</v>
      </c>
      <c r="C74" s="43">
        <v>63</v>
      </c>
      <c r="D74" s="44">
        <v>73</v>
      </c>
      <c r="E74" s="38" t="s">
        <v>25</v>
      </c>
      <c r="F74" s="71">
        <f>Tabela1[[#This Row],[Unidades]]*M$12</f>
        <v>22.049999999999997</v>
      </c>
      <c r="G74" s="45">
        <f t="shared" si="2"/>
        <v>50.400000000000006</v>
      </c>
      <c r="H74" s="46">
        <f>Tabela1[[#This Row],[Valor S/ IVA]]*113%</f>
        <v>56.951999999999998</v>
      </c>
      <c r="I74" s="46">
        <f>_xlfn.IFS(Tabela1[[#This Row],[Zona]]="Faro",C74*M$7,Tabela1[[#This Row],[Zona]]="Beja",C74*M$8,Tabela1[[#This Row],[Zona]]="Setúbal",C74*M$9)</f>
        <v>31.5</v>
      </c>
      <c r="J74" s="41">
        <f>Tabela1[[#This Row],[Valor C/ IVA]]+I74</f>
        <v>88.451999999999998</v>
      </c>
    </row>
    <row r="75" spans="1:10" x14ac:dyDescent="0.25">
      <c r="A75" s="42">
        <v>44296</v>
      </c>
      <c r="B75" s="43" t="s">
        <v>6</v>
      </c>
      <c r="C75" s="43">
        <v>180</v>
      </c>
      <c r="D75" s="44">
        <v>74</v>
      </c>
      <c r="E75" s="43" t="s">
        <v>14</v>
      </c>
      <c r="F75" s="70">
        <f>Tabela1[[#This Row],[Unidades]]*M$12</f>
        <v>62.999999999999993</v>
      </c>
      <c r="G75" s="45">
        <f t="shared" si="2"/>
        <v>144</v>
      </c>
      <c r="H75" s="46">
        <f>Tabela1[[#This Row],[Valor S/ IVA]]*113%</f>
        <v>162.71999999999997</v>
      </c>
      <c r="I75" s="47">
        <f>_xlfn.IFS(Tabela1[[#This Row],[Zona]]="Faro",C75*M$7,Tabela1[[#This Row],[Zona]]="Beja",C75*M$8,Tabela1[[#This Row],[Zona]]="Setúbal",C75*M$9)</f>
        <v>125.99999999999999</v>
      </c>
      <c r="J75" s="41">
        <f>Tabela1[[#This Row],[Valor C/ IVA]]+I75</f>
        <v>288.71999999999997</v>
      </c>
    </row>
    <row r="76" spans="1:10" x14ac:dyDescent="0.25">
      <c r="A76" s="42">
        <v>44348</v>
      </c>
      <c r="B76" s="43" t="s">
        <v>5</v>
      </c>
      <c r="C76" s="43">
        <v>113</v>
      </c>
      <c r="D76" s="44">
        <v>75</v>
      </c>
      <c r="E76" s="38" t="s">
        <v>25</v>
      </c>
      <c r="F76" s="71">
        <f>Tabela1[[#This Row],[Unidades]]*M$12</f>
        <v>39.549999999999997</v>
      </c>
      <c r="G76" s="45">
        <f t="shared" si="2"/>
        <v>90.4</v>
      </c>
      <c r="H76" s="46">
        <f>Tabela1[[#This Row],[Valor S/ IVA]]*113%</f>
        <v>102.152</v>
      </c>
      <c r="I76" s="45">
        <f>_xlfn.IFS(Tabela1[[#This Row],[Zona]]="Faro",C76*M$7,Tabela1[[#This Row],[Zona]]="Beja",C76*M$8,Tabela1[[#This Row],[Zona]]="Setúbal",C76*M$9)</f>
        <v>56.5</v>
      </c>
      <c r="J76" s="41">
        <f>Tabela1[[#This Row],[Valor C/ IVA]]+I76</f>
        <v>158.65199999999999</v>
      </c>
    </row>
    <row r="77" spans="1:10" x14ac:dyDescent="0.25">
      <c r="A77" s="42">
        <v>44350</v>
      </c>
      <c r="B77" s="43" t="s">
        <v>8</v>
      </c>
      <c r="C77" s="43">
        <v>70</v>
      </c>
      <c r="D77" s="44">
        <v>76</v>
      </c>
      <c r="E77" s="38" t="s">
        <v>25</v>
      </c>
      <c r="F77" s="71">
        <f>Tabela1[[#This Row],[Unidades]]*M$12</f>
        <v>24.5</v>
      </c>
      <c r="G77" s="45">
        <f t="shared" si="2"/>
        <v>56</v>
      </c>
      <c r="H77" s="46">
        <f>Tabela1[[#This Row],[Valor S/ IVA]]*113%</f>
        <v>63.279999999999994</v>
      </c>
      <c r="I77" s="45">
        <f>_xlfn.IFS(Tabela1[[#This Row],[Zona]]="Faro",C77*M$7,Tabela1[[#This Row],[Zona]]="Beja",C77*M$8,Tabela1[[#This Row],[Zona]]="Setúbal",C77*M$9)</f>
        <v>35</v>
      </c>
      <c r="J77" s="41">
        <f>Tabela1[[#This Row],[Valor C/ IVA]]+I77</f>
        <v>98.28</v>
      </c>
    </row>
    <row r="78" spans="1:10" x14ac:dyDescent="0.25">
      <c r="A78" s="42">
        <v>44357</v>
      </c>
      <c r="B78" s="43" t="s">
        <v>7</v>
      </c>
      <c r="C78" s="43">
        <v>70</v>
      </c>
      <c r="D78" s="44">
        <v>77</v>
      </c>
      <c r="E78" s="43" t="s">
        <v>15</v>
      </c>
      <c r="F78" s="70">
        <f>Tabela1[[#This Row],[Unidades]]*M$12</f>
        <v>24.5</v>
      </c>
      <c r="G78" s="45">
        <f t="shared" si="2"/>
        <v>56</v>
      </c>
      <c r="H78" s="46">
        <f>Tabela1[[#This Row],[Valor S/ IVA]]*113%</f>
        <v>63.279999999999994</v>
      </c>
      <c r="I78" s="45">
        <f>_xlfn.IFS(Tabela1[[#This Row],[Zona]]="Faro",C78*M$7,Tabela1[[#This Row],[Zona]]="Beja",C78*M$8,Tabela1[[#This Row],[Zona]]="Setúbal",C78*M$9)</f>
        <v>63</v>
      </c>
      <c r="J78" s="41">
        <f>Tabela1[[#This Row],[Valor C/ IVA]]+I78</f>
        <v>126.28</v>
      </c>
    </row>
    <row r="79" spans="1:10" x14ac:dyDescent="0.25">
      <c r="A79" s="42">
        <v>44364</v>
      </c>
      <c r="B79" s="43" t="s">
        <v>6</v>
      </c>
      <c r="C79" s="43">
        <v>181</v>
      </c>
      <c r="D79" s="44">
        <v>78</v>
      </c>
      <c r="E79" s="43" t="s">
        <v>14</v>
      </c>
      <c r="F79" s="70">
        <f>Tabela1[[#This Row],[Unidades]]*M$12</f>
        <v>63.349999999999994</v>
      </c>
      <c r="G79" s="45">
        <f t="shared" si="2"/>
        <v>144.80000000000001</v>
      </c>
      <c r="H79" s="46">
        <f>Tabela1[[#This Row],[Valor S/ IVA]]*113%</f>
        <v>163.624</v>
      </c>
      <c r="I79" s="45">
        <f>_xlfn.IFS(Tabela1[[#This Row],[Zona]]="Faro",C79*M$7,Tabela1[[#This Row],[Zona]]="Beja",C79*M$8,Tabela1[[#This Row],[Zona]]="Setúbal",C79*M$9)</f>
        <v>126.69999999999999</v>
      </c>
      <c r="J79" s="41">
        <f>Tabela1[[#This Row],[Valor C/ IVA]]+I79</f>
        <v>290.32399999999996</v>
      </c>
    </row>
    <row r="80" spans="1:10" x14ac:dyDescent="0.25">
      <c r="A80" s="50">
        <v>44458</v>
      </c>
      <c r="B80" s="43" t="s">
        <v>7</v>
      </c>
      <c r="C80" s="43">
        <v>73</v>
      </c>
      <c r="D80" s="44">
        <v>79</v>
      </c>
      <c r="E80" s="43" t="s">
        <v>15</v>
      </c>
      <c r="F80" s="70">
        <f>Tabela1[[#This Row],[Unidades]]*M$12</f>
        <v>25.549999999999997</v>
      </c>
      <c r="G80" s="45">
        <f t="shared" si="2"/>
        <v>58.400000000000006</v>
      </c>
      <c r="H80" s="46">
        <f>Tabela1[[#This Row],[Valor S/ IVA]]*113%</f>
        <v>65.992000000000004</v>
      </c>
      <c r="I80" s="46">
        <f>_xlfn.IFS(Tabela1[[#This Row],[Zona]]="Faro",C80*M$7,Tabela1[[#This Row],[Zona]]="Beja",C80*M$8,Tabela1[[#This Row],[Zona]]="Setúbal",C80*M$9)</f>
        <v>65.7</v>
      </c>
      <c r="J80" s="41">
        <f>Tabela1[[#This Row],[Valor C/ IVA]]+I80</f>
        <v>131.69200000000001</v>
      </c>
    </row>
    <row r="81" spans="1:10" x14ac:dyDescent="0.25">
      <c r="A81" s="42">
        <v>44471</v>
      </c>
      <c r="B81" s="43" t="s">
        <v>6</v>
      </c>
      <c r="C81" s="43">
        <v>181</v>
      </c>
      <c r="D81" s="44">
        <v>80</v>
      </c>
      <c r="E81" s="43" t="s">
        <v>14</v>
      </c>
      <c r="F81" s="70">
        <f>Tabela1[[#This Row],[Unidades]]*M$12</f>
        <v>63.349999999999994</v>
      </c>
      <c r="G81" s="45">
        <f t="shared" si="2"/>
        <v>144.80000000000001</v>
      </c>
      <c r="H81" s="46">
        <f>Tabela1[[#This Row],[Valor S/ IVA]]*113%</f>
        <v>163.624</v>
      </c>
      <c r="I81" s="46">
        <f>_xlfn.IFS(Tabela1[[#This Row],[Zona]]="Faro",C81*M$7,Tabela1[[#This Row],[Zona]]="Beja",C81*M$8,Tabela1[[#This Row],[Zona]]="Setúbal",C81*M$9)</f>
        <v>126.69999999999999</v>
      </c>
      <c r="J81" s="41">
        <f>Tabela1[[#This Row],[Valor C/ IVA]]+I81</f>
        <v>290.32399999999996</v>
      </c>
    </row>
    <row r="82" spans="1:10" x14ac:dyDescent="0.25">
      <c r="A82" s="42">
        <v>44479</v>
      </c>
      <c r="B82" s="43" t="s">
        <v>5</v>
      </c>
      <c r="C82" s="43">
        <v>110</v>
      </c>
      <c r="D82" s="44">
        <v>81</v>
      </c>
      <c r="E82" s="38" t="s">
        <v>25</v>
      </c>
      <c r="F82" s="71">
        <f>Tabela1[[#This Row],[Unidades]]*M$12</f>
        <v>38.5</v>
      </c>
      <c r="G82" s="45">
        <f t="shared" si="2"/>
        <v>88</v>
      </c>
      <c r="H82" s="46">
        <f>Tabela1[[#This Row],[Valor S/ IVA]]*113%</f>
        <v>99.44</v>
      </c>
      <c r="I82" s="47">
        <f>_xlfn.IFS(Tabela1[[#This Row],[Zona]]="Faro",C82*M$7,Tabela1[[#This Row],[Zona]]="Beja",C82*M$8,Tabela1[[#This Row],[Zona]]="Setúbal",C82*M$9)</f>
        <v>55</v>
      </c>
      <c r="J82" s="41">
        <f>Tabela1[[#This Row],[Valor C/ IVA]]+I82</f>
        <v>154.44</v>
      </c>
    </row>
    <row r="83" spans="1:10" x14ac:dyDescent="0.25">
      <c r="A83" s="42">
        <v>44517</v>
      </c>
      <c r="B83" s="43" t="s">
        <v>8</v>
      </c>
      <c r="C83" s="43">
        <v>72</v>
      </c>
      <c r="D83" s="44">
        <v>82</v>
      </c>
      <c r="E83" s="38" t="s">
        <v>25</v>
      </c>
      <c r="F83" s="71">
        <f>Tabela1[[#This Row],[Unidades]]*M$12</f>
        <v>25.2</v>
      </c>
      <c r="G83" s="45">
        <f t="shared" si="2"/>
        <v>57.6</v>
      </c>
      <c r="H83" s="46">
        <f>Tabela1[[#This Row],[Valor S/ IVA]]*113%</f>
        <v>65.087999999999994</v>
      </c>
      <c r="I83" s="45">
        <f>_xlfn.IFS(Tabela1[[#This Row],[Zona]]="Faro",C83*M$7,Tabela1[[#This Row],[Zona]]="Beja",C83*M$8,Tabela1[[#This Row],[Zona]]="Setúbal",C83*M$9)</f>
        <v>36</v>
      </c>
      <c r="J83" s="41">
        <f>Tabela1[[#This Row],[Valor C/ IVA]]+I83</f>
        <v>101.08799999999999</v>
      </c>
    </row>
    <row r="84" spans="1:10" x14ac:dyDescent="0.25">
      <c r="A84" s="42">
        <v>44575</v>
      </c>
      <c r="B84" s="43" t="s">
        <v>5</v>
      </c>
      <c r="C84" s="43">
        <v>111</v>
      </c>
      <c r="D84" s="44">
        <v>83</v>
      </c>
      <c r="E84" s="38" t="s">
        <v>25</v>
      </c>
      <c r="F84" s="71">
        <f>Tabela1[[#This Row],[Unidades]]*M$12</f>
        <v>38.849999999999994</v>
      </c>
      <c r="G84" s="45">
        <f t="shared" si="2"/>
        <v>88.800000000000011</v>
      </c>
      <c r="H84" s="46">
        <f>Tabela1[[#This Row],[Valor S/ IVA]]*113%</f>
        <v>100.34400000000001</v>
      </c>
      <c r="I84" s="47">
        <f>_xlfn.IFS(Tabela1[[#This Row],[Zona]]="Faro",C84*M$7,Tabela1[[#This Row],[Zona]]="Beja",C84*M$8,Tabela1[[#This Row],[Zona]]="Setúbal",C84*M$9)</f>
        <v>55.5</v>
      </c>
      <c r="J84" s="41">
        <f>Tabela1[[#This Row],[Valor C/ IVA]]+I84</f>
        <v>155.84399999999999</v>
      </c>
    </row>
    <row r="85" spans="1:10" x14ac:dyDescent="0.25">
      <c r="A85" s="42">
        <v>44583</v>
      </c>
      <c r="B85" s="43" t="s">
        <v>6</v>
      </c>
      <c r="C85" s="43">
        <v>180</v>
      </c>
      <c r="D85" s="44">
        <v>84</v>
      </c>
      <c r="E85" s="43" t="s">
        <v>14</v>
      </c>
      <c r="F85" s="70">
        <f>Tabela1[[#This Row],[Unidades]]*M$12</f>
        <v>62.999999999999993</v>
      </c>
      <c r="G85" s="45">
        <f t="shared" si="2"/>
        <v>144</v>
      </c>
      <c r="H85" s="46">
        <f>Tabela1[[#This Row],[Valor S/ IVA]]*113%</f>
        <v>162.71999999999997</v>
      </c>
      <c r="I85" s="48">
        <f>_xlfn.IFS(Tabela1[[#This Row],[Zona]]="Faro",C85*M$7,Tabela1[[#This Row],[Zona]]="Beja",C85*M$8,Tabela1[[#This Row],[Zona]]="Setúbal",C85*M$9)</f>
        <v>125.99999999999999</v>
      </c>
      <c r="J85" s="41">
        <f>Tabela1[[#This Row],[Valor C/ IVA]]+I85</f>
        <v>288.71999999999997</v>
      </c>
    </row>
    <row r="86" spans="1:10" x14ac:dyDescent="0.25">
      <c r="A86" s="42">
        <v>44596</v>
      </c>
      <c r="B86" s="43" t="s">
        <v>7</v>
      </c>
      <c r="C86" s="43">
        <v>70</v>
      </c>
      <c r="D86" s="44">
        <v>85</v>
      </c>
      <c r="E86" s="43" t="s">
        <v>15</v>
      </c>
      <c r="F86" s="70">
        <f>Tabela1[[#This Row],[Unidades]]*M$12</f>
        <v>24.5</v>
      </c>
      <c r="G86" s="45">
        <f t="shared" si="2"/>
        <v>56</v>
      </c>
      <c r="H86" s="46">
        <f>Tabela1[[#This Row],[Valor S/ IVA]]*113%</f>
        <v>63.279999999999994</v>
      </c>
      <c r="I86" s="45">
        <f>_xlfn.IFS(Tabela1[[#This Row],[Zona]]="Faro",C86*M$7,Tabela1[[#This Row],[Zona]]="Beja",C86*M$8,Tabela1[[#This Row],[Zona]]="Setúbal",C86*M$9)</f>
        <v>63</v>
      </c>
      <c r="J86" s="41">
        <f>Tabela1[[#This Row],[Valor C/ IVA]]+I86</f>
        <v>126.28</v>
      </c>
    </row>
    <row r="87" spans="1:10" x14ac:dyDescent="0.25">
      <c r="A87" s="42">
        <v>44700</v>
      </c>
      <c r="B87" s="43" t="s">
        <v>6</v>
      </c>
      <c r="C87" s="43">
        <v>179</v>
      </c>
      <c r="D87" s="44">
        <v>86</v>
      </c>
      <c r="E87" s="43" t="s">
        <v>14</v>
      </c>
      <c r="F87" s="70">
        <f>Tabela1[[#This Row],[Unidades]]*M$12</f>
        <v>62.65</v>
      </c>
      <c r="G87" s="45">
        <f t="shared" si="2"/>
        <v>143.20000000000002</v>
      </c>
      <c r="H87" s="46">
        <f>Tabela1[[#This Row],[Valor S/ IVA]]*113%</f>
        <v>161.816</v>
      </c>
      <c r="I87" s="45">
        <f>_xlfn.IFS(Tabela1[[#This Row],[Zona]]="Faro",C87*M$7,Tabela1[[#This Row],[Zona]]="Beja",C87*M$8,Tabela1[[#This Row],[Zona]]="Setúbal",C87*M$9)</f>
        <v>125.3</v>
      </c>
      <c r="J87" s="41">
        <f>Tabela1[[#This Row],[Valor C/ IVA]]+I87</f>
        <v>287.11599999999999</v>
      </c>
    </row>
    <row r="88" spans="1:10" x14ac:dyDescent="0.25">
      <c r="A88" s="42">
        <v>44710</v>
      </c>
      <c r="B88" s="43" t="s">
        <v>5</v>
      </c>
      <c r="C88" s="43">
        <v>109</v>
      </c>
      <c r="D88" s="44">
        <v>87</v>
      </c>
      <c r="E88" s="38" t="s">
        <v>25</v>
      </c>
      <c r="F88" s="71">
        <f>Tabela1[[#This Row],[Unidades]]*M$12</f>
        <v>38.15</v>
      </c>
      <c r="G88" s="45">
        <f t="shared" si="2"/>
        <v>87.2</v>
      </c>
      <c r="H88" s="46">
        <f>Tabela1[[#This Row],[Valor S/ IVA]]*113%</f>
        <v>98.535999999999987</v>
      </c>
      <c r="I88" s="45">
        <f>_xlfn.IFS(Tabela1[[#This Row],[Zona]]="Faro",C88*M$7,Tabela1[[#This Row],[Zona]]="Beja",C88*M$8,Tabela1[[#This Row],[Zona]]="Setúbal",C88*M$9)</f>
        <v>54.5</v>
      </c>
      <c r="J88" s="41">
        <f>Tabela1[[#This Row],[Valor C/ IVA]]+I88</f>
        <v>153.036</v>
      </c>
    </row>
    <row r="89" spans="1:10" x14ac:dyDescent="0.25">
      <c r="A89" s="42">
        <v>44717</v>
      </c>
      <c r="B89" s="43" t="s">
        <v>7</v>
      </c>
      <c r="C89" s="43">
        <v>68</v>
      </c>
      <c r="D89" s="44">
        <v>88</v>
      </c>
      <c r="E89" s="43" t="s">
        <v>15</v>
      </c>
      <c r="F89" s="70">
        <f>Tabela1[[#This Row],[Unidades]]*M$12</f>
        <v>23.799999999999997</v>
      </c>
      <c r="G89" s="45">
        <f t="shared" si="2"/>
        <v>54.400000000000006</v>
      </c>
      <c r="H89" s="46">
        <f>Tabela1[[#This Row],[Valor S/ IVA]]*113%</f>
        <v>61.472000000000001</v>
      </c>
      <c r="I89" s="45">
        <f>_xlfn.IFS(Tabela1[[#This Row],[Zona]]="Faro",C89*M$7,Tabela1[[#This Row],[Zona]]="Beja",C89*M$8,Tabela1[[#This Row],[Zona]]="Setúbal",C89*M$9)</f>
        <v>61.2</v>
      </c>
      <c r="J89" s="41">
        <f>Tabela1[[#This Row],[Valor C/ IVA]]+I89</f>
        <v>122.672</v>
      </c>
    </row>
    <row r="90" spans="1:10" x14ac:dyDescent="0.25">
      <c r="A90" s="42">
        <v>44722</v>
      </c>
      <c r="B90" s="43" t="s">
        <v>8</v>
      </c>
      <c r="C90" s="43">
        <v>73</v>
      </c>
      <c r="D90" s="44">
        <v>89</v>
      </c>
      <c r="E90" s="38" t="s">
        <v>25</v>
      </c>
      <c r="F90" s="71">
        <f>Tabela1[[#This Row],[Unidades]]*M$12</f>
        <v>25.549999999999997</v>
      </c>
      <c r="G90" s="45">
        <f t="shared" si="2"/>
        <v>58.400000000000006</v>
      </c>
      <c r="H90" s="46">
        <f>Tabela1[[#This Row],[Valor S/ IVA]]*113%</f>
        <v>65.992000000000004</v>
      </c>
      <c r="I90" s="45">
        <f>_xlfn.IFS(Tabela1[[#This Row],[Zona]]="Faro",C90*M$7,Tabela1[[#This Row],[Zona]]="Beja",C90*M$8,Tabela1[[#This Row],[Zona]]="Setúbal",C90*M$9)</f>
        <v>36.5</v>
      </c>
      <c r="J90" s="41">
        <f>Tabela1[[#This Row],[Valor C/ IVA]]+I90</f>
        <v>102.492</v>
      </c>
    </row>
    <row r="91" spans="1:10" x14ac:dyDescent="0.25">
      <c r="A91" s="42">
        <v>44743</v>
      </c>
      <c r="B91" s="43" t="s">
        <v>5</v>
      </c>
      <c r="C91" s="43">
        <v>113</v>
      </c>
      <c r="D91" s="44">
        <v>90</v>
      </c>
      <c r="E91" s="38" t="s">
        <v>25</v>
      </c>
      <c r="F91" s="71">
        <f>Tabela1[[#This Row],[Unidades]]*M$12</f>
        <v>39.549999999999997</v>
      </c>
      <c r="G91" s="45">
        <f t="shared" si="2"/>
        <v>90.4</v>
      </c>
      <c r="H91" s="51">
        <f>Tabela1[[#This Row],[Valor S/ IVA]]*113%</f>
        <v>102.152</v>
      </c>
      <c r="I91" s="52">
        <f>_xlfn.IFS(Tabela1[[#This Row],[Zona]]="Faro",C91*M$7,Tabela1[[#This Row],[Zona]]="Beja",C91*M$8,Tabela1[[#This Row],[Zona]]="Setúbal",C91*M$9)</f>
        <v>56.5</v>
      </c>
      <c r="J91" s="53">
        <f>Tabela1[[#This Row],[Valor C/ IVA]]+I91</f>
        <v>158.65199999999999</v>
      </c>
    </row>
    <row r="92" spans="1:10" x14ac:dyDescent="0.25">
      <c r="A92" s="42">
        <v>44759</v>
      </c>
      <c r="B92" s="43" t="s">
        <v>7</v>
      </c>
      <c r="C92" s="43">
        <v>70</v>
      </c>
      <c r="D92" s="44">
        <v>91</v>
      </c>
      <c r="E92" s="43" t="s">
        <v>15</v>
      </c>
      <c r="F92" s="70">
        <f>Tabela1[[#This Row],[Unidades]]*M$12</f>
        <v>24.5</v>
      </c>
      <c r="G92" s="45">
        <f t="shared" si="2"/>
        <v>56</v>
      </c>
      <c r="H92" s="51">
        <f>Tabela1[[#This Row],[Valor S/ IVA]]*113%</f>
        <v>63.279999999999994</v>
      </c>
      <c r="I92" s="52">
        <f>_xlfn.IFS(Tabela1[[#This Row],[Zona]]="Faro",C92*M$7,Tabela1[[#This Row],[Zona]]="Beja",C92*M$8,Tabela1[[#This Row],[Zona]]="Setúbal",C92*M$9)</f>
        <v>63</v>
      </c>
      <c r="J92" s="53">
        <f>Tabela1[[#This Row],[Valor C/ IVA]]+I92</f>
        <v>126.28</v>
      </c>
    </row>
    <row r="93" spans="1:10" x14ac:dyDescent="0.25">
      <c r="A93" s="42">
        <v>44786</v>
      </c>
      <c r="B93" s="43" t="s">
        <v>6</v>
      </c>
      <c r="C93" s="43">
        <v>189</v>
      </c>
      <c r="D93" s="44">
        <v>92</v>
      </c>
      <c r="E93" s="43" t="s">
        <v>14</v>
      </c>
      <c r="F93" s="70">
        <f>Tabela1[[#This Row],[Unidades]]*M$12</f>
        <v>66.149999999999991</v>
      </c>
      <c r="G93" s="45">
        <f t="shared" si="2"/>
        <v>151.20000000000002</v>
      </c>
      <c r="H93" s="51">
        <f>Tabela1[[#This Row],[Valor S/ IVA]]*113%</f>
        <v>170.85599999999999</v>
      </c>
      <c r="I93" s="45">
        <f>_xlfn.IFS(Tabela1[[#This Row],[Zona]]="Faro",C93*M$7,Tabela1[[#This Row],[Zona]]="Beja",C93*M$8,Tabela1[[#This Row],[Zona]]="Setúbal",C93*M$9)</f>
        <v>132.29999999999998</v>
      </c>
      <c r="J93" s="41">
        <f>Tabela1[[#This Row],[Valor C/ IVA]]+I93</f>
        <v>303.15599999999995</v>
      </c>
    </row>
    <row r="94" spans="1:10" x14ac:dyDescent="0.25">
      <c r="A94" s="42">
        <v>44821</v>
      </c>
      <c r="B94" s="43" t="s">
        <v>7</v>
      </c>
      <c r="C94" s="43">
        <v>67</v>
      </c>
      <c r="D94" s="44">
        <v>93</v>
      </c>
      <c r="E94" s="43" t="s">
        <v>15</v>
      </c>
      <c r="F94" s="70">
        <f>Tabela1[[#This Row],[Unidades]]*M$12</f>
        <v>23.45</v>
      </c>
      <c r="G94" s="45">
        <f t="shared" si="2"/>
        <v>53.6</v>
      </c>
      <c r="H94" s="51">
        <f>Tabela1[[#This Row],[Valor S/ IVA]]*113%</f>
        <v>60.567999999999998</v>
      </c>
      <c r="I94" s="45">
        <f>_xlfn.IFS(Tabela1[[#This Row],[Zona]]="Faro",C94*M$7,Tabela1[[#This Row],[Zona]]="Beja",C94*M$8,Tabela1[[#This Row],[Zona]]="Setúbal",C94*M$9)</f>
        <v>60.300000000000004</v>
      </c>
      <c r="J94" s="41">
        <f>Tabela1[[#This Row],[Valor C/ IVA]]+I94</f>
        <v>120.86799999999999</v>
      </c>
    </row>
    <row r="95" spans="1:10" x14ac:dyDescent="0.25">
      <c r="A95" s="49" t="s">
        <v>11</v>
      </c>
      <c r="B95" s="43" t="s">
        <v>5</v>
      </c>
      <c r="C95" s="43">
        <v>115</v>
      </c>
      <c r="D95" s="44">
        <v>94</v>
      </c>
      <c r="E95" s="38" t="s">
        <v>25</v>
      </c>
      <c r="F95" s="71">
        <f>Tabela1[[#This Row],[Unidades]]*M$12</f>
        <v>40.25</v>
      </c>
      <c r="G95" s="45">
        <f t="shared" si="2"/>
        <v>92</v>
      </c>
      <c r="H95" s="51">
        <f>Tabela1[[#This Row],[Valor S/ IVA]]*113%</f>
        <v>103.96</v>
      </c>
      <c r="I95" s="45">
        <f>_xlfn.IFS(Tabela1[[#This Row],[Zona]]="Faro",C95*M$7,Tabela1[[#This Row],[Zona]]="Beja",C95*M$8,Tabela1[[#This Row],[Zona]]="Setúbal",C95*M$9)</f>
        <v>57.5</v>
      </c>
      <c r="J95" s="41">
        <f>Tabela1[[#This Row],[Valor C/ IVA]]+I95</f>
        <v>161.45999999999998</v>
      </c>
    </row>
    <row r="96" spans="1:10" x14ac:dyDescent="0.25">
      <c r="A96" s="42">
        <v>44836</v>
      </c>
      <c r="B96" s="43" t="s">
        <v>6</v>
      </c>
      <c r="C96" s="43">
        <v>200</v>
      </c>
      <c r="D96" s="44">
        <v>95</v>
      </c>
      <c r="E96" s="43" t="s">
        <v>14</v>
      </c>
      <c r="F96" s="70">
        <f>Tabela1[[#This Row],[Unidades]]*M$12</f>
        <v>70</v>
      </c>
      <c r="G96" s="45">
        <f t="shared" si="2"/>
        <v>160</v>
      </c>
      <c r="H96" s="46">
        <f>Tabela1[[#This Row],[Valor S/ IVA]]*113%</f>
        <v>180.79999999999998</v>
      </c>
      <c r="I96" s="47">
        <f>_xlfn.IFS(Tabela1[[#This Row],[Zona]]="Faro",C96*M$7,Tabela1[[#This Row],[Zona]]="Beja",C96*M$8,Tabela1[[#This Row],[Zona]]="Setúbal",C96*M$9)</f>
        <v>140</v>
      </c>
      <c r="J96" s="41">
        <f>Tabela1[[#This Row],[Valor C/ IVA]]+I96</f>
        <v>320.79999999999995</v>
      </c>
    </row>
    <row r="97" spans="1:10" ht="15.75" thickBot="1" x14ac:dyDescent="0.3">
      <c r="A97" s="54">
        <v>44844</v>
      </c>
      <c r="B97" s="55" t="s">
        <v>8</v>
      </c>
      <c r="C97" s="55">
        <v>75</v>
      </c>
      <c r="D97" s="56">
        <v>96</v>
      </c>
      <c r="E97" s="55" t="s">
        <v>25</v>
      </c>
      <c r="F97" s="72">
        <f>Tabela1[[#This Row],[Unidades]]*M$12</f>
        <v>26.25</v>
      </c>
      <c r="G97" s="57">
        <f t="shared" si="2"/>
        <v>60</v>
      </c>
      <c r="H97" s="57">
        <f>Tabela1[[#This Row],[Valor S/ IVA]]*113%</f>
        <v>67.8</v>
      </c>
      <c r="I97" s="57">
        <f>_xlfn.IFS(Tabela1[[#This Row],[Zona]]="Faro",C97*M$7,Tabela1[[#This Row],[Zona]]="Beja",C97*M$8,Tabela1[[#This Row],[Zona]]="Setúbal",C97*M$9)</f>
        <v>37.5</v>
      </c>
      <c r="J97" s="58">
        <f>Tabela1[[#This Row],[Valor C/ IVA]]+I97</f>
        <v>105.3</v>
      </c>
    </row>
    <row r="98" spans="1:10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x14ac:dyDescent="0.25">
      <c r="A100" s="60"/>
      <c r="B100" s="89"/>
      <c r="C100" s="90"/>
      <c r="D100" s="91"/>
      <c r="E100" s="59"/>
      <c r="F100" s="59"/>
      <c r="G100" s="59"/>
      <c r="H100" s="59"/>
      <c r="I100" s="59"/>
      <c r="J100" s="59"/>
    </row>
    <row r="101" spans="1:10" x14ac:dyDescent="0.25">
      <c r="A101" s="60"/>
      <c r="B101" s="91"/>
      <c r="C101" s="91"/>
      <c r="D101" s="91"/>
      <c r="E101" s="59"/>
      <c r="F101" s="59"/>
      <c r="G101" s="59"/>
      <c r="H101" s="59"/>
      <c r="I101" s="59"/>
      <c r="J101" s="59"/>
    </row>
    <row r="102" spans="1:10" x14ac:dyDescent="0.25">
      <c r="A102" s="60"/>
      <c r="B102" s="90"/>
      <c r="C102" s="75"/>
      <c r="D102" s="91"/>
      <c r="E102" s="59"/>
      <c r="F102" s="63"/>
      <c r="G102" s="59"/>
      <c r="H102" s="59"/>
      <c r="I102" s="59"/>
      <c r="J102" s="59"/>
    </row>
    <row r="103" spans="1:10" x14ac:dyDescent="0.25">
      <c r="A103" s="60"/>
      <c r="B103" s="91"/>
      <c r="C103" s="91"/>
      <c r="D103" s="91"/>
      <c r="E103" s="59"/>
      <c r="F103" s="63"/>
      <c r="G103" s="59"/>
      <c r="H103" s="59"/>
      <c r="I103" s="59"/>
      <c r="J103" s="59"/>
    </row>
    <row r="104" spans="1:10" x14ac:dyDescent="0.25">
      <c r="A104" s="60"/>
      <c r="B104" s="91"/>
      <c r="C104" s="95"/>
      <c r="D104" s="95"/>
      <c r="E104" s="65"/>
      <c r="F104" s="63"/>
      <c r="G104" s="59"/>
      <c r="H104" s="59"/>
      <c r="I104" s="59"/>
      <c r="J104" s="59"/>
    </row>
    <row r="105" spans="1:10" x14ac:dyDescent="0.25">
      <c r="A105" s="59"/>
      <c r="B105" s="91"/>
      <c r="C105" s="94"/>
      <c r="D105" s="94"/>
      <c r="E105" s="67"/>
      <c r="F105" s="59"/>
      <c r="G105" s="59"/>
      <c r="H105" s="59"/>
      <c r="I105" s="59"/>
      <c r="J105" s="59"/>
    </row>
    <row r="106" spans="1:10" x14ac:dyDescent="0.25">
      <c r="A106" s="59"/>
      <c r="B106" s="91"/>
      <c r="C106" s="94"/>
      <c r="D106" s="94"/>
      <c r="E106" s="67"/>
      <c r="F106" s="59"/>
      <c r="G106" s="59"/>
      <c r="H106" s="59"/>
      <c r="I106" s="59"/>
      <c r="J106" s="59"/>
    </row>
    <row r="107" spans="1:10" x14ac:dyDescent="0.25">
      <c r="A107" s="59"/>
      <c r="B107" s="91"/>
      <c r="C107" s="94"/>
      <c r="D107" s="94"/>
      <c r="E107" s="67"/>
      <c r="F107" s="59"/>
      <c r="G107" s="59"/>
      <c r="H107" s="59"/>
      <c r="I107" s="59"/>
      <c r="J107" s="59"/>
    </row>
    <row r="108" spans="1:10" x14ac:dyDescent="0.25">
      <c r="A108" s="59"/>
      <c r="B108" s="91"/>
      <c r="C108" s="91"/>
      <c r="D108" s="91"/>
      <c r="E108" s="59"/>
      <c r="F108" s="59"/>
      <c r="G108" s="59"/>
      <c r="H108" s="59"/>
      <c r="I108" s="59"/>
      <c r="J108" s="59"/>
    </row>
    <row r="109" spans="1:10" x14ac:dyDescent="0.25">
      <c r="A109" s="59"/>
      <c r="B109" s="75"/>
      <c r="C109" s="75"/>
      <c r="D109" s="75"/>
      <c r="E109" s="59"/>
      <c r="F109" s="59"/>
      <c r="G109" s="59"/>
      <c r="H109" s="59"/>
      <c r="I109" s="59"/>
      <c r="J109" s="59"/>
    </row>
    <row r="110" spans="1:10" x14ac:dyDescent="0.25">
      <c r="A110" s="59"/>
      <c r="B110" s="92"/>
      <c r="C110" s="92"/>
      <c r="D110" s="92"/>
      <c r="E110" s="63"/>
      <c r="F110" s="59"/>
      <c r="G110" s="59"/>
      <c r="H110" s="59"/>
      <c r="I110" s="59"/>
      <c r="J110" s="59"/>
    </row>
    <row r="111" spans="1:10" x14ac:dyDescent="0.25">
      <c r="B111" s="93"/>
      <c r="C111" s="93"/>
      <c r="D111" s="93"/>
    </row>
    <row r="115" spans="4:4" x14ac:dyDescent="0.25">
      <c r="D115" s="10"/>
    </row>
  </sheetData>
  <mergeCells count="4">
    <mergeCell ref="M6:N6"/>
    <mergeCell ref="M7:N7"/>
    <mergeCell ref="M8:N8"/>
    <mergeCell ref="M9:N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9791-370D-4707-B888-3BD9D00042D3}">
  <dimension ref="A1:J110"/>
  <sheetViews>
    <sheetView tabSelected="1" workbookViewId="0">
      <selection activeCell="F3" sqref="F3"/>
    </sheetView>
  </sheetViews>
  <sheetFormatPr defaultRowHeight="15" x14ac:dyDescent="0.25"/>
  <cols>
    <col min="1" max="1" width="13.5703125" customWidth="1"/>
    <col min="2" max="2" width="11.42578125" customWidth="1"/>
    <col min="3" max="3" width="11.7109375" style="28" customWidth="1"/>
    <col min="4" max="5" width="18.140625" customWidth="1"/>
    <col min="6" max="6" width="18" style="81" customWidth="1"/>
    <col min="7" max="7" width="13.5703125" customWidth="1"/>
    <col min="8" max="9" width="13" customWidth="1"/>
    <col min="10" max="10" width="11.28515625" customWidth="1"/>
    <col min="11" max="11" width="12.85546875" customWidth="1"/>
  </cols>
  <sheetData>
    <row r="1" spans="1:10" ht="15.75" thickBot="1" x14ac:dyDescent="0.3">
      <c r="A1" s="17" t="s">
        <v>24</v>
      </c>
      <c r="B1" s="17" t="s">
        <v>1</v>
      </c>
      <c r="C1" s="27" t="s">
        <v>18</v>
      </c>
      <c r="D1" s="17" t="s">
        <v>2</v>
      </c>
      <c r="E1" s="17" t="s">
        <v>4</v>
      </c>
      <c r="F1" s="77" t="s">
        <v>26</v>
      </c>
      <c r="G1" s="16" t="s">
        <v>19</v>
      </c>
      <c r="H1" s="17" t="s">
        <v>20</v>
      </c>
      <c r="I1" s="18" t="s">
        <v>12</v>
      </c>
      <c r="J1" s="19" t="s">
        <v>13</v>
      </c>
    </row>
    <row r="2" spans="1:10" ht="15.75" thickBot="1" x14ac:dyDescent="0.3">
      <c r="A2" s="3">
        <v>2017</v>
      </c>
      <c r="B2" s="4" t="s">
        <v>5</v>
      </c>
      <c r="C2" s="24">
        <v>124</v>
      </c>
      <c r="D2" s="13">
        <v>1</v>
      </c>
      <c r="E2" s="5" t="s">
        <v>25</v>
      </c>
      <c r="F2" s="78">
        <f>Tabela14[[#This Row],[Unidades]]*0.35</f>
        <v>43.4</v>
      </c>
      <c r="G2" s="6">
        <f t="shared" ref="G2:G33" si="0">C2*0.8</f>
        <v>99.2</v>
      </c>
      <c r="H2" s="6">
        <f>Tabela14[[#This Row],[Valor S/ IVA]]*113%</f>
        <v>112.09599999999999</v>
      </c>
      <c r="I2" s="6">
        <f>_xlfn.IFS(Tabela14[[#This Row],[Zona]]="Faro",C2*0.5,Tabela14[[#This Row],[Zona]]="Beja",C2*0.7,Tabela14[[#This Row],[Zona]]="Setúbal",C2*0.9)</f>
        <v>62</v>
      </c>
      <c r="J2" s="11">
        <f>Tabela14[[#This Row],[Valor C/ IVA]]+I2</f>
        <v>174.096</v>
      </c>
    </row>
    <row r="3" spans="1:10" ht="15.75" thickBot="1" x14ac:dyDescent="0.3">
      <c r="A3" s="3">
        <v>2017</v>
      </c>
      <c r="B3" s="3" t="s">
        <v>6</v>
      </c>
      <c r="C3" s="25">
        <v>58</v>
      </c>
      <c r="D3" s="14">
        <v>2</v>
      </c>
      <c r="E3" s="3" t="s">
        <v>14</v>
      </c>
      <c r="F3" s="79">
        <f>Tabela14[[#This Row],[Unidades]]*0.35</f>
        <v>20.299999999999997</v>
      </c>
      <c r="G3" s="7">
        <f t="shared" si="0"/>
        <v>46.400000000000006</v>
      </c>
      <c r="H3" s="12">
        <f>Tabela14[[#This Row],[Valor S/ IVA]]*113%</f>
        <v>52.432000000000002</v>
      </c>
      <c r="I3" s="1">
        <f>_xlfn.IFS(Tabela14[[#This Row],[Zona]]="Faro",C3*0.5,Tabela14[[#This Row],[Zona]]="Beja",C3*0.7,Tabela14[[#This Row],[Zona]]="Setúbal",C3*0.9)</f>
        <v>40.599999999999994</v>
      </c>
      <c r="J3" s="11">
        <f>Tabela14[[#This Row],[Valor C/ IVA]]+I3</f>
        <v>93.031999999999996</v>
      </c>
    </row>
    <row r="4" spans="1:10" ht="15.75" thickBot="1" x14ac:dyDescent="0.3">
      <c r="A4" s="3">
        <v>2017</v>
      </c>
      <c r="B4" s="3" t="s">
        <v>5</v>
      </c>
      <c r="C4" s="25">
        <v>115</v>
      </c>
      <c r="D4" s="14">
        <v>3</v>
      </c>
      <c r="E4" s="3" t="s">
        <v>25</v>
      </c>
      <c r="F4" s="79">
        <f>Tabela14[[#This Row],[Unidades]]*0.35</f>
        <v>40.25</v>
      </c>
      <c r="G4" s="7">
        <f t="shared" si="0"/>
        <v>92</v>
      </c>
      <c r="H4" s="12">
        <f>Tabela14[[#This Row],[Valor S/ IVA]]*113%</f>
        <v>103.96</v>
      </c>
      <c r="I4" s="1">
        <f>_xlfn.IFS(Tabela14[[#This Row],[Zona]]="Faro",C4*0.5,Tabela14[[#This Row],[Zona]]="Beja",C4*0.7,Tabela14[[#This Row],[Zona]]="Setúbal",C4*0.9)</f>
        <v>57.5</v>
      </c>
      <c r="J4" s="11">
        <f>Tabela14[[#This Row],[Valor C/ IVA]]+I4</f>
        <v>161.45999999999998</v>
      </c>
    </row>
    <row r="5" spans="1:10" ht="15.75" thickBot="1" x14ac:dyDescent="0.3">
      <c r="A5" s="3">
        <v>2017</v>
      </c>
      <c r="B5" s="3" t="s">
        <v>6</v>
      </c>
      <c r="C5" s="25">
        <v>79</v>
      </c>
      <c r="D5" s="14">
        <v>4</v>
      </c>
      <c r="E5" s="3" t="s">
        <v>14</v>
      </c>
      <c r="F5" s="79">
        <f>Tabela14[[#This Row],[Unidades]]*0.35</f>
        <v>27.65</v>
      </c>
      <c r="G5" s="7">
        <f t="shared" si="0"/>
        <v>63.2</v>
      </c>
      <c r="H5" s="12">
        <f>Tabela14[[#This Row],[Valor S/ IVA]]*113%</f>
        <v>71.415999999999997</v>
      </c>
      <c r="I5" s="6">
        <f>_xlfn.IFS(Tabela14[[#This Row],[Zona]]="Faro",C5*0.5,Tabela14[[#This Row],[Zona]]="Beja",C5*0.7,Tabela14[[#This Row],[Zona]]="Setúbal",C5*0.9)</f>
        <v>55.3</v>
      </c>
      <c r="J5" s="11">
        <f>Tabela14[[#This Row],[Valor C/ IVA]]+I5</f>
        <v>126.71599999999999</v>
      </c>
    </row>
    <row r="6" spans="1:10" ht="15.75" thickBot="1" x14ac:dyDescent="0.3">
      <c r="A6" s="3">
        <v>2017</v>
      </c>
      <c r="B6" s="3" t="s">
        <v>5</v>
      </c>
      <c r="C6" s="25">
        <v>120</v>
      </c>
      <c r="D6" s="14">
        <v>5</v>
      </c>
      <c r="E6" s="3" t="s">
        <v>25</v>
      </c>
      <c r="F6" s="79">
        <f>Tabela14[[#This Row],[Unidades]]*0.35</f>
        <v>42</v>
      </c>
      <c r="G6" s="7">
        <f t="shared" si="0"/>
        <v>96</v>
      </c>
      <c r="H6" s="12">
        <f>Tabela14[[#This Row],[Valor S/ IVA]]*113%</f>
        <v>108.47999999999999</v>
      </c>
      <c r="I6" s="1">
        <f>_xlfn.IFS(Tabela14[[#This Row],[Zona]]="Faro",C6*0.5,Tabela14[[#This Row],[Zona]]="Beja",C6*0.7,Tabela14[[#This Row],[Zona]]="Setúbal",C6*0.9)</f>
        <v>60</v>
      </c>
      <c r="J6" s="11">
        <f>Tabela14[[#This Row],[Valor C/ IVA]]+I6</f>
        <v>168.48</v>
      </c>
    </row>
    <row r="7" spans="1:10" ht="15.75" thickBot="1" x14ac:dyDescent="0.3">
      <c r="A7" s="3">
        <v>2017</v>
      </c>
      <c r="B7" s="3" t="s">
        <v>6</v>
      </c>
      <c r="C7" s="25">
        <v>85</v>
      </c>
      <c r="D7" s="14">
        <v>6</v>
      </c>
      <c r="E7" s="3" t="s">
        <v>14</v>
      </c>
      <c r="F7" s="79">
        <f>Tabela14[[#This Row],[Unidades]]*0.35</f>
        <v>29.749999999999996</v>
      </c>
      <c r="G7" s="7">
        <f t="shared" si="0"/>
        <v>68</v>
      </c>
      <c r="H7" s="12">
        <f>Tabela14[[#This Row],[Valor S/ IVA]]*113%</f>
        <v>76.839999999999989</v>
      </c>
      <c r="I7" s="6">
        <f>_xlfn.IFS(Tabela14[[#This Row],[Zona]]="Faro",C7*0.5,Tabela14[[#This Row],[Zona]]="Beja",C7*0.7,Tabela14[[#This Row],[Zona]]="Setúbal",C7*0.9)</f>
        <v>59.499999999999993</v>
      </c>
      <c r="J7" s="11">
        <f>Tabela14[[#This Row],[Valor C/ IVA]]+I7</f>
        <v>136.33999999999997</v>
      </c>
    </row>
    <row r="8" spans="1:10" ht="15.75" thickBot="1" x14ac:dyDescent="0.3">
      <c r="A8" s="3">
        <v>2017</v>
      </c>
      <c r="B8" s="3" t="s">
        <v>6</v>
      </c>
      <c r="C8" s="25">
        <v>87</v>
      </c>
      <c r="D8" s="14">
        <v>7</v>
      </c>
      <c r="E8" s="3" t="s">
        <v>14</v>
      </c>
      <c r="F8" s="79">
        <f>Tabela14[[#This Row],[Unidades]]*0.35</f>
        <v>30.45</v>
      </c>
      <c r="G8" s="7">
        <f t="shared" si="0"/>
        <v>69.600000000000009</v>
      </c>
      <c r="H8" s="12">
        <f>Tabela14[[#This Row],[Valor S/ IVA]]*113%</f>
        <v>78.647999999999996</v>
      </c>
      <c r="I8" s="1">
        <f>_xlfn.IFS(Tabela14[[#This Row],[Zona]]="Faro",C8*0.5,Tabela14[[#This Row],[Zona]]="Beja",C8*0.7,Tabela14[[#This Row],[Zona]]="Setúbal",C8*0.9)</f>
        <v>60.9</v>
      </c>
      <c r="J8" s="11">
        <f>Tabela14[[#This Row],[Valor C/ IVA]]+I8</f>
        <v>139.548</v>
      </c>
    </row>
    <row r="9" spans="1:10" ht="15.75" thickBot="1" x14ac:dyDescent="0.3">
      <c r="A9" s="3">
        <v>2017</v>
      </c>
      <c r="B9" s="3" t="s">
        <v>5</v>
      </c>
      <c r="C9" s="25">
        <v>119</v>
      </c>
      <c r="D9" s="14">
        <v>8</v>
      </c>
      <c r="E9" s="3" t="s">
        <v>25</v>
      </c>
      <c r="F9" s="79">
        <f>Tabela14[[#This Row],[Unidades]]*0.35</f>
        <v>41.65</v>
      </c>
      <c r="G9" s="7">
        <f t="shared" si="0"/>
        <v>95.2</v>
      </c>
      <c r="H9" s="12">
        <f>Tabela14[[#This Row],[Valor S/ IVA]]*113%</f>
        <v>107.57599999999999</v>
      </c>
      <c r="I9" s="1">
        <f>_xlfn.IFS(Tabela14[[#This Row],[Zona]]="Faro",C9*0.5,Tabela14[[#This Row],[Zona]]="Beja",C9*0.7,Tabela14[[#This Row],[Zona]]="Setúbal",C9*0.9)</f>
        <v>59.5</v>
      </c>
      <c r="J9" s="11">
        <f>Tabela14[[#This Row],[Valor C/ IVA]]+I9</f>
        <v>167.07599999999999</v>
      </c>
    </row>
    <row r="10" spans="1:10" ht="15.75" thickBot="1" x14ac:dyDescent="0.3">
      <c r="A10" s="3">
        <v>2018</v>
      </c>
      <c r="B10" s="3" t="s">
        <v>7</v>
      </c>
      <c r="C10" s="25">
        <v>37</v>
      </c>
      <c r="D10" s="14">
        <v>9</v>
      </c>
      <c r="E10" s="3" t="s">
        <v>15</v>
      </c>
      <c r="F10" s="79">
        <f>Tabela14[[#This Row],[Unidades]]*0.35</f>
        <v>12.95</v>
      </c>
      <c r="G10" s="7">
        <f t="shared" si="0"/>
        <v>29.6</v>
      </c>
      <c r="H10" s="12">
        <f>Tabela14[[#This Row],[Valor S/ IVA]]*113%</f>
        <v>33.448</v>
      </c>
      <c r="I10" s="6">
        <f>_xlfn.IFS(Tabela14[[#This Row],[Zona]]="Faro",C10*0.5,Tabela14[[#This Row],[Zona]]="Beja",C10*0.7,Tabela14[[#This Row],[Zona]]="Setúbal",C10*0.9)</f>
        <v>33.300000000000004</v>
      </c>
      <c r="J10" s="11">
        <f>Tabela14[[#This Row],[Valor C/ IVA]]+I10</f>
        <v>66.748000000000005</v>
      </c>
    </row>
    <row r="11" spans="1:10" ht="15.75" thickBot="1" x14ac:dyDescent="0.3">
      <c r="A11" s="3">
        <v>2018</v>
      </c>
      <c r="B11" s="3" t="s">
        <v>5</v>
      </c>
      <c r="C11" s="25">
        <v>130</v>
      </c>
      <c r="D11" s="14">
        <v>10</v>
      </c>
      <c r="E11" s="3" t="s">
        <v>25</v>
      </c>
      <c r="F11" s="79">
        <f>Tabela14[[#This Row],[Unidades]]*0.35</f>
        <v>45.5</v>
      </c>
      <c r="G11" s="7">
        <f t="shared" si="0"/>
        <v>104</v>
      </c>
      <c r="H11" s="12">
        <f>Tabela14[[#This Row],[Valor S/ IVA]]*113%</f>
        <v>117.51999999999998</v>
      </c>
      <c r="I11" s="6">
        <f>_xlfn.IFS(Tabela14[[#This Row],[Zona]]="Faro",C11*0.5,Tabela14[[#This Row],[Zona]]="Beja",C11*0.7,Tabela14[[#This Row],[Zona]]="Setúbal",C11*0.9)</f>
        <v>65</v>
      </c>
      <c r="J11" s="11">
        <f>Tabela14[[#This Row],[Valor C/ IVA]]+I11</f>
        <v>182.51999999999998</v>
      </c>
    </row>
    <row r="12" spans="1:10" ht="15.75" thickBot="1" x14ac:dyDescent="0.3">
      <c r="A12" s="3">
        <v>2018</v>
      </c>
      <c r="B12" s="3" t="s">
        <v>6</v>
      </c>
      <c r="C12" s="25">
        <v>90</v>
      </c>
      <c r="D12" s="14">
        <v>11</v>
      </c>
      <c r="E12" s="3" t="s">
        <v>14</v>
      </c>
      <c r="F12" s="79">
        <f>Tabela14[[#This Row],[Unidades]]*0.35</f>
        <v>31.499999999999996</v>
      </c>
      <c r="G12" s="7">
        <f t="shared" si="0"/>
        <v>72</v>
      </c>
      <c r="H12" s="12">
        <f>Tabela14[[#This Row],[Valor S/ IVA]]*113%</f>
        <v>81.359999999999985</v>
      </c>
      <c r="I12" s="6">
        <f>_xlfn.IFS(Tabela14[[#This Row],[Zona]]="Faro",C12*0.5,Tabela14[[#This Row],[Zona]]="Beja",C12*0.7,Tabela14[[#This Row],[Zona]]="Setúbal",C12*0.9)</f>
        <v>62.999999999999993</v>
      </c>
      <c r="J12" s="11">
        <f>Tabela14[[#This Row],[Valor C/ IVA]]+I12</f>
        <v>144.35999999999999</v>
      </c>
    </row>
    <row r="13" spans="1:10" ht="15.75" thickBot="1" x14ac:dyDescent="0.3">
      <c r="A13" s="3">
        <v>2018</v>
      </c>
      <c r="B13" s="3" t="s">
        <v>5</v>
      </c>
      <c r="C13" s="25">
        <v>127</v>
      </c>
      <c r="D13" s="14">
        <v>12</v>
      </c>
      <c r="E13" s="3" t="s">
        <v>25</v>
      </c>
      <c r="F13" s="79">
        <f>Tabela14[[#This Row],[Unidades]]*0.35</f>
        <v>44.449999999999996</v>
      </c>
      <c r="G13" s="7">
        <f t="shared" si="0"/>
        <v>101.60000000000001</v>
      </c>
      <c r="H13" s="12">
        <f>Tabela14[[#This Row],[Valor S/ IVA]]*113%</f>
        <v>114.80799999999999</v>
      </c>
      <c r="I13" s="6">
        <f>_xlfn.IFS(Tabela14[[#This Row],[Zona]]="Faro",C13*0.5,Tabela14[[#This Row],[Zona]]="Beja",C13*0.7,Tabela14[[#This Row],[Zona]]="Setúbal",C13*0.9)</f>
        <v>63.5</v>
      </c>
      <c r="J13" s="11">
        <f>Tabela14[[#This Row],[Valor C/ IVA]]+I13</f>
        <v>178.30799999999999</v>
      </c>
    </row>
    <row r="14" spans="1:10" ht="15.75" thickBot="1" x14ac:dyDescent="0.3">
      <c r="A14" s="3">
        <v>2018</v>
      </c>
      <c r="B14" s="3" t="s">
        <v>6</v>
      </c>
      <c r="C14" s="25">
        <v>94</v>
      </c>
      <c r="D14" s="14">
        <v>13</v>
      </c>
      <c r="E14" s="3" t="s">
        <v>14</v>
      </c>
      <c r="F14" s="79">
        <f>Tabela14[[#This Row],[Unidades]]*0.35</f>
        <v>32.9</v>
      </c>
      <c r="G14" s="7">
        <f t="shared" si="0"/>
        <v>75.2</v>
      </c>
      <c r="H14" s="12">
        <f>Tabela14[[#This Row],[Valor S/ IVA]]*113%</f>
        <v>84.975999999999999</v>
      </c>
      <c r="I14" s="6">
        <f>_xlfn.IFS(Tabela14[[#This Row],[Zona]]="Faro",C14*0.5,Tabela14[[#This Row],[Zona]]="Beja",C14*0.7,Tabela14[[#This Row],[Zona]]="Setúbal",C14*0.9)</f>
        <v>65.8</v>
      </c>
      <c r="J14" s="11">
        <f>Tabela14[[#This Row],[Valor C/ IVA]]+I14</f>
        <v>150.77600000000001</v>
      </c>
    </row>
    <row r="15" spans="1:10" ht="15.75" thickBot="1" x14ac:dyDescent="0.3">
      <c r="A15" s="3">
        <v>2018</v>
      </c>
      <c r="B15" s="3" t="s">
        <v>7</v>
      </c>
      <c r="C15" s="25">
        <v>40</v>
      </c>
      <c r="D15" s="14">
        <v>14</v>
      </c>
      <c r="E15" s="3" t="s">
        <v>15</v>
      </c>
      <c r="F15" s="79">
        <f>Tabela14[[#This Row],[Unidades]]*0.35</f>
        <v>14</v>
      </c>
      <c r="G15" s="7">
        <f t="shared" si="0"/>
        <v>32</v>
      </c>
      <c r="H15" s="12">
        <f>Tabela14[[#This Row],[Valor S/ IVA]]*113%</f>
        <v>36.159999999999997</v>
      </c>
      <c r="I15" s="6">
        <f>_xlfn.IFS(Tabela14[[#This Row],[Zona]]="Faro",C15*0.5,Tabela14[[#This Row],[Zona]]="Beja",C15*0.7,Tabela14[[#This Row],[Zona]]="Setúbal",C15*0.9)</f>
        <v>36</v>
      </c>
      <c r="J15" s="11">
        <f>Tabela14[[#This Row],[Valor C/ IVA]]+I15</f>
        <v>72.16</v>
      </c>
    </row>
    <row r="16" spans="1:10" ht="15.75" thickBot="1" x14ac:dyDescent="0.3">
      <c r="A16" s="3">
        <v>2018</v>
      </c>
      <c r="B16" s="3" t="s">
        <v>5</v>
      </c>
      <c r="C16" s="25">
        <v>118</v>
      </c>
      <c r="D16" s="14">
        <v>15</v>
      </c>
      <c r="E16" s="3" t="s">
        <v>25</v>
      </c>
      <c r="F16" s="79">
        <f>Tabela14[[#This Row],[Unidades]]*0.35</f>
        <v>41.3</v>
      </c>
      <c r="G16" s="7">
        <f t="shared" si="0"/>
        <v>94.4</v>
      </c>
      <c r="H16" s="12">
        <f>Tabela14[[#This Row],[Valor S/ IVA]]*113%</f>
        <v>106.672</v>
      </c>
      <c r="I16" s="6">
        <f>_xlfn.IFS(Tabela14[[#This Row],[Zona]]="Faro",C16*0.5,Tabela14[[#This Row],[Zona]]="Beja",C16*0.7,Tabela14[[#This Row],[Zona]]="Setúbal",C16*0.9)</f>
        <v>59</v>
      </c>
      <c r="J16" s="11">
        <f>Tabela14[[#This Row],[Valor C/ IVA]]+I16</f>
        <v>165.672</v>
      </c>
    </row>
    <row r="17" spans="1:10" ht="15.75" thickBot="1" x14ac:dyDescent="0.3">
      <c r="A17" s="3">
        <v>2018</v>
      </c>
      <c r="B17" s="3" t="s">
        <v>7</v>
      </c>
      <c r="C17" s="25">
        <v>43</v>
      </c>
      <c r="D17" s="14">
        <v>16</v>
      </c>
      <c r="E17" s="3" t="s">
        <v>15</v>
      </c>
      <c r="F17" s="79">
        <f>Tabela14[[#This Row],[Unidades]]*0.35</f>
        <v>15.049999999999999</v>
      </c>
      <c r="G17" s="7">
        <f t="shared" si="0"/>
        <v>34.4</v>
      </c>
      <c r="H17" s="12">
        <f>Tabela14[[#This Row],[Valor S/ IVA]]*113%</f>
        <v>38.871999999999993</v>
      </c>
      <c r="I17" s="6">
        <f>_xlfn.IFS(Tabela14[[#This Row],[Zona]]="Faro",C17*0.5,Tabela14[[#This Row],[Zona]]="Beja",C17*0.7,Tabela14[[#This Row],[Zona]]="Setúbal",C17*0.9)</f>
        <v>38.700000000000003</v>
      </c>
      <c r="J17" s="11">
        <f>Tabela14[[#This Row],[Valor C/ IVA]]+I17</f>
        <v>77.572000000000003</v>
      </c>
    </row>
    <row r="18" spans="1:10" ht="15.75" thickBot="1" x14ac:dyDescent="0.3">
      <c r="A18" s="3">
        <v>2018</v>
      </c>
      <c r="B18" s="3" t="s">
        <v>6</v>
      </c>
      <c r="C18" s="25">
        <v>100</v>
      </c>
      <c r="D18" s="14">
        <v>17</v>
      </c>
      <c r="E18" s="3" t="s">
        <v>14</v>
      </c>
      <c r="F18" s="79">
        <f>Tabela14[[#This Row],[Unidades]]*0.35</f>
        <v>35</v>
      </c>
      <c r="G18" s="7">
        <f t="shared" si="0"/>
        <v>80</v>
      </c>
      <c r="H18" s="12">
        <f>Tabela14[[#This Row],[Valor S/ IVA]]*113%</f>
        <v>90.399999999999991</v>
      </c>
      <c r="I18" s="6">
        <f>_xlfn.IFS(Tabela14[[#This Row],[Zona]]="Faro",C18*0.5,Tabela14[[#This Row],[Zona]]="Beja",C18*0.7,Tabela14[[#This Row],[Zona]]="Setúbal",C18*0.9)</f>
        <v>70</v>
      </c>
      <c r="J18" s="11">
        <f>Tabela14[[#This Row],[Valor C/ IVA]]+I18</f>
        <v>160.39999999999998</v>
      </c>
    </row>
    <row r="19" spans="1:10" ht="15.75" thickBot="1" x14ac:dyDescent="0.3">
      <c r="A19" s="3">
        <v>2018</v>
      </c>
      <c r="B19" s="3" t="s">
        <v>7</v>
      </c>
      <c r="C19" s="25">
        <v>45</v>
      </c>
      <c r="D19" s="14">
        <v>18</v>
      </c>
      <c r="E19" s="3" t="s">
        <v>15</v>
      </c>
      <c r="F19" s="79">
        <f>Tabela14[[#This Row],[Unidades]]*0.35</f>
        <v>15.749999999999998</v>
      </c>
      <c r="G19" s="7">
        <f t="shared" si="0"/>
        <v>36</v>
      </c>
      <c r="H19" s="12">
        <f>Tabela14[[#This Row],[Valor S/ IVA]]*113%</f>
        <v>40.679999999999993</v>
      </c>
      <c r="I19" s="6">
        <f>_xlfn.IFS(Tabela14[[#This Row],[Zona]]="Faro",C19*0.5,Tabela14[[#This Row],[Zona]]="Beja",C19*0.7,Tabela14[[#This Row],[Zona]]="Setúbal",C19*0.9)</f>
        <v>40.5</v>
      </c>
      <c r="J19" s="11">
        <f>Tabela14[[#This Row],[Valor C/ IVA]]+I19</f>
        <v>81.179999999999993</v>
      </c>
    </row>
    <row r="20" spans="1:10" ht="15.75" thickBot="1" x14ac:dyDescent="0.3">
      <c r="A20" s="3">
        <v>2018</v>
      </c>
      <c r="B20" s="3" t="s">
        <v>6</v>
      </c>
      <c r="C20" s="25">
        <v>114</v>
      </c>
      <c r="D20" s="14">
        <v>19</v>
      </c>
      <c r="E20" s="3" t="s">
        <v>14</v>
      </c>
      <c r="F20" s="79">
        <f>Tabela14[[#This Row],[Unidades]]*0.35</f>
        <v>39.9</v>
      </c>
      <c r="G20" s="7">
        <f t="shared" si="0"/>
        <v>91.2</v>
      </c>
      <c r="H20" s="12">
        <f>Tabela14[[#This Row],[Valor S/ IVA]]*113%</f>
        <v>103.056</v>
      </c>
      <c r="I20" s="6">
        <f>_xlfn.IFS(Tabela14[[#This Row],[Zona]]="Faro",C20*0.5,Tabela14[[#This Row],[Zona]]="Beja",C20*0.7,Tabela14[[#This Row],[Zona]]="Setúbal",C20*0.9)</f>
        <v>79.8</v>
      </c>
      <c r="J20" s="11">
        <f>Tabela14[[#This Row],[Valor C/ IVA]]+I20</f>
        <v>182.85599999999999</v>
      </c>
    </row>
    <row r="21" spans="1:10" ht="15.75" thickBot="1" x14ac:dyDescent="0.3">
      <c r="A21" s="3">
        <v>2018</v>
      </c>
      <c r="B21" s="3" t="s">
        <v>5</v>
      </c>
      <c r="C21" s="25">
        <v>121</v>
      </c>
      <c r="D21" s="14">
        <v>20</v>
      </c>
      <c r="E21" s="3" t="s">
        <v>25</v>
      </c>
      <c r="F21" s="79">
        <f>Tabela14[[#This Row],[Unidades]]*0.35</f>
        <v>42.349999999999994</v>
      </c>
      <c r="G21" s="7">
        <f t="shared" si="0"/>
        <v>96.800000000000011</v>
      </c>
      <c r="H21" s="12">
        <f>Tabela14[[#This Row],[Valor S/ IVA]]*113%</f>
        <v>109.384</v>
      </c>
      <c r="I21" s="6">
        <f>_xlfn.IFS(Tabela14[[#This Row],[Zona]]="Faro",C21*0.5,Tabela14[[#This Row],[Zona]]="Beja",C21*0.7,Tabela14[[#This Row],[Zona]]="Setúbal",C21*0.9)</f>
        <v>60.5</v>
      </c>
      <c r="J21" s="11">
        <f>Tabela14[[#This Row],[Valor C/ IVA]]+I21</f>
        <v>169.88400000000001</v>
      </c>
    </row>
    <row r="22" spans="1:10" ht="15.75" thickBot="1" x14ac:dyDescent="0.3">
      <c r="A22" s="3">
        <v>2018</v>
      </c>
      <c r="B22" s="3" t="s">
        <v>6</v>
      </c>
      <c r="C22" s="25">
        <v>115</v>
      </c>
      <c r="D22" s="14">
        <v>21</v>
      </c>
      <c r="E22" s="3" t="s">
        <v>14</v>
      </c>
      <c r="F22" s="79">
        <f>Tabela14[[#This Row],[Unidades]]*0.35</f>
        <v>40.25</v>
      </c>
      <c r="G22" s="7">
        <f t="shared" si="0"/>
        <v>92</v>
      </c>
      <c r="H22" s="12">
        <f>Tabela14[[#This Row],[Valor S/ IVA]]*113%</f>
        <v>103.96</v>
      </c>
      <c r="I22" s="6">
        <f>_xlfn.IFS(Tabela14[[#This Row],[Zona]]="Faro",C22*0.5,Tabela14[[#This Row],[Zona]]="Beja",C22*0.7,Tabela14[[#This Row],[Zona]]="Setúbal",C22*0.9)</f>
        <v>80.5</v>
      </c>
      <c r="J22" s="11">
        <f>Tabela14[[#This Row],[Valor C/ IVA]]+I22</f>
        <v>184.45999999999998</v>
      </c>
    </row>
    <row r="23" spans="1:10" ht="15.75" thickBot="1" x14ac:dyDescent="0.3">
      <c r="A23" s="3">
        <v>2018</v>
      </c>
      <c r="B23" s="3" t="s">
        <v>7</v>
      </c>
      <c r="C23" s="25">
        <v>50</v>
      </c>
      <c r="D23" s="14">
        <v>22</v>
      </c>
      <c r="E23" s="3" t="s">
        <v>15</v>
      </c>
      <c r="F23" s="79">
        <f>Tabela14[[#This Row],[Unidades]]*0.35</f>
        <v>17.5</v>
      </c>
      <c r="G23" s="7">
        <f t="shared" si="0"/>
        <v>40</v>
      </c>
      <c r="H23" s="12">
        <f>Tabela14[[#This Row],[Valor S/ IVA]]*113%</f>
        <v>45.199999999999996</v>
      </c>
      <c r="I23" s="6">
        <f>_xlfn.IFS(Tabela14[[#This Row],[Zona]]="Faro",C23*0.5,Tabela14[[#This Row],[Zona]]="Beja",C23*0.7,Tabela14[[#This Row],[Zona]]="Setúbal",C23*0.9)</f>
        <v>45</v>
      </c>
      <c r="J23" s="11">
        <f>Tabela14[[#This Row],[Valor C/ IVA]]+I23</f>
        <v>90.199999999999989</v>
      </c>
    </row>
    <row r="24" spans="1:10" ht="15.75" thickBot="1" x14ac:dyDescent="0.3">
      <c r="A24" s="3">
        <v>2018</v>
      </c>
      <c r="B24" s="3" t="s">
        <v>6</v>
      </c>
      <c r="C24" s="25">
        <v>120</v>
      </c>
      <c r="D24" s="14">
        <v>23</v>
      </c>
      <c r="E24" s="3" t="s">
        <v>14</v>
      </c>
      <c r="F24" s="79">
        <f>Tabela14[[#This Row],[Unidades]]*0.35</f>
        <v>42</v>
      </c>
      <c r="G24" s="7">
        <f t="shared" si="0"/>
        <v>96</v>
      </c>
      <c r="H24" s="12">
        <f>Tabela14[[#This Row],[Valor S/ IVA]]*113%</f>
        <v>108.47999999999999</v>
      </c>
      <c r="I24" s="6">
        <f>_xlfn.IFS(Tabela14[[#This Row],[Zona]]="Faro",C24*0.5,Tabela14[[#This Row],[Zona]]="Beja",C24*0.7,Tabela14[[#This Row],[Zona]]="Setúbal",C24*0.9)</f>
        <v>84</v>
      </c>
      <c r="J24" s="11">
        <f>Tabela14[[#This Row],[Valor C/ IVA]]+I24</f>
        <v>192.48</v>
      </c>
    </row>
    <row r="25" spans="1:10" ht="15.75" thickBot="1" x14ac:dyDescent="0.3">
      <c r="A25" s="3">
        <v>2018</v>
      </c>
      <c r="B25" s="3" t="s">
        <v>5</v>
      </c>
      <c r="C25" s="25">
        <v>118</v>
      </c>
      <c r="D25" s="14">
        <v>24</v>
      </c>
      <c r="E25" s="3" t="s">
        <v>25</v>
      </c>
      <c r="F25" s="79">
        <f>Tabela14[[#This Row],[Unidades]]*0.35</f>
        <v>41.3</v>
      </c>
      <c r="G25" s="7">
        <f t="shared" si="0"/>
        <v>94.4</v>
      </c>
      <c r="H25" s="12">
        <f>Tabela14[[#This Row],[Valor S/ IVA]]*113%</f>
        <v>106.672</v>
      </c>
      <c r="I25" s="6">
        <f>_xlfn.IFS(Tabela14[[#This Row],[Zona]]="Faro",C25*0.5,Tabela14[[#This Row],[Zona]]="Beja",C25*0.7,Tabela14[[#This Row],[Zona]]="Setúbal",C25*0.9)</f>
        <v>59</v>
      </c>
      <c r="J25" s="11">
        <f>Tabela14[[#This Row],[Valor C/ IVA]]+I25</f>
        <v>165.672</v>
      </c>
    </row>
    <row r="26" spans="1:10" ht="15.75" thickBot="1" x14ac:dyDescent="0.3">
      <c r="A26" s="3">
        <v>2018</v>
      </c>
      <c r="B26" s="3" t="s">
        <v>7</v>
      </c>
      <c r="C26" s="25">
        <v>52</v>
      </c>
      <c r="D26" s="14">
        <v>25</v>
      </c>
      <c r="E26" s="3" t="s">
        <v>15</v>
      </c>
      <c r="F26" s="79">
        <f>Tabela14[[#This Row],[Unidades]]*0.35</f>
        <v>18.2</v>
      </c>
      <c r="G26" s="7">
        <f t="shared" si="0"/>
        <v>41.6</v>
      </c>
      <c r="H26" s="12">
        <f>Tabela14[[#This Row],[Valor S/ IVA]]*113%</f>
        <v>47.007999999999996</v>
      </c>
      <c r="I26" s="6">
        <f>_xlfn.IFS(Tabela14[[#This Row],[Zona]]="Faro",C26*0.5,Tabela14[[#This Row],[Zona]]="Beja",C26*0.7,Tabela14[[#This Row],[Zona]]="Setúbal",C26*0.9)</f>
        <v>46.800000000000004</v>
      </c>
      <c r="J26" s="11">
        <f>Tabela14[[#This Row],[Valor C/ IVA]]+I26</f>
        <v>93.807999999999993</v>
      </c>
    </row>
    <row r="27" spans="1:10" ht="15.75" thickBot="1" x14ac:dyDescent="0.3">
      <c r="A27" s="3">
        <v>2018</v>
      </c>
      <c r="B27" s="3" t="s">
        <v>8</v>
      </c>
      <c r="C27" s="25">
        <v>100</v>
      </c>
      <c r="D27" s="14">
        <v>26</v>
      </c>
      <c r="E27" s="3" t="s">
        <v>25</v>
      </c>
      <c r="F27" s="79">
        <f>Tabela14[[#This Row],[Unidades]]*0.35</f>
        <v>35</v>
      </c>
      <c r="G27" s="7">
        <f t="shared" si="0"/>
        <v>80</v>
      </c>
      <c r="H27" s="12">
        <f>Tabela14[[#This Row],[Valor S/ IVA]]*113%</f>
        <v>90.399999999999991</v>
      </c>
      <c r="I27" s="6">
        <f>_xlfn.IFS(Tabela14[[#This Row],[Zona]]="Faro",C27*0.5,Tabela14[[#This Row],[Zona]]="Beja",C27*0.7,Tabela14[[#This Row],[Zona]]="Setúbal",C27*0.9)</f>
        <v>50</v>
      </c>
      <c r="J27" s="11">
        <f>Tabela14[[#This Row],[Valor C/ IVA]]+I27</f>
        <v>140.39999999999998</v>
      </c>
    </row>
    <row r="28" spans="1:10" ht="15.75" thickBot="1" x14ac:dyDescent="0.3">
      <c r="A28" s="3">
        <v>2019</v>
      </c>
      <c r="B28" s="3" t="s">
        <v>5</v>
      </c>
      <c r="C28" s="25">
        <v>118</v>
      </c>
      <c r="D28" s="14">
        <v>27</v>
      </c>
      <c r="E28" s="3" t="s">
        <v>25</v>
      </c>
      <c r="F28" s="79">
        <f>Tabela14[[#This Row],[Unidades]]*0.35</f>
        <v>41.3</v>
      </c>
      <c r="G28" s="7">
        <f t="shared" si="0"/>
        <v>94.4</v>
      </c>
      <c r="H28" s="12">
        <f>Tabela14[[#This Row],[Valor S/ IVA]]*113%</f>
        <v>106.672</v>
      </c>
      <c r="I28" s="6">
        <f>_xlfn.IFS(Tabela14[[#This Row],[Zona]]="Faro",C28*0.5,Tabela14[[#This Row],[Zona]]="Beja",C28*0.7,Tabela14[[#This Row],[Zona]]="Setúbal",C28*0.9)</f>
        <v>59</v>
      </c>
      <c r="J28" s="11">
        <f>Tabela14[[#This Row],[Valor C/ IVA]]+I28</f>
        <v>165.672</v>
      </c>
    </row>
    <row r="29" spans="1:10" ht="15.75" thickBot="1" x14ac:dyDescent="0.3">
      <c r="A29" s="3">
        <v>2019</v>
      </c>
      <c r="B29" s="3" t="s">
        <v>7</v>
      </c>
      <c r="C29" s="25">
        <v>55</v>
      </c>
      <c r="D29" s="14">
        <v>28</v>
      </c>
      <c r="E29" s="3" t="s">
        <v>15</v>
      </c>
      <c r="F29" s="79">
        <f>Tabela14[[#This Row],[Unidades]]*0.35</f>
        <v>19.25</v>
      </c>
      <c r="G29" s="7">
        <f t="shared" si="0"/>
        <v>44</v>
      </c>
      <c r="H29" s="12">
        <f>Tabela14[[#This Row],[Valor S/ IVA]]*113%</f>
        <v>49.72</v>
      </c>
      <c r="I29" s="6">
        <f>_xlfn.IFS(Tabela14[[#This Row],[Zona]]="Faro",C29*0.5,Tabela14[[#This Row],[Zona]]="Beja",C29*0.7,Tabela14[[#This Row],[Zona]]="Setúbal",C29*0.9)</f>
        <v>49.5</v>
      </c>
      <c r="J29" s="11">
        <f>Tabela14[[#This Row],[Valor C/ IVA]]+I29</f>
        <v>99.22</v>
      </c>
    </row>
    <row r="30" spans="1:10" ht="15.75" thickBot="1" x14ac:dyDescent="0.3">
      <c r="A30" s="3">
        <v>2019</v>
      </c>
      <c r="B30" s="3" t="s">
        <v>6</v>
      </c>
      <c r="C30" s="25">
        <v>127</v>
      </c>
      <c r="D30" s="14">
        <v>29</v>
      </c>
      <c r="E30" s="3" t="s">
        <v>14</v>
      </c>
      <c r="F30" s="79">
        <f>Tabela14[[#This Row],[Unidades]]*0.35</f>
        <v>44.449999999999996</v>
      </c>
      <c r="G30" s="7">
        <f t="shared" si="0"/>
        <v>101.60000000000001</v>
      </c>
      <c r="H30" s="12">
        <f>Tabela14[[#This Row],[Valor S/ IVA]]*113%</f>
        <v>114.80799999999999</v>
      </c>
      <c r="I30" s="6">
        <f>_xlfn.IFS(Tabela14[[#This Row],[Zona]]="Faro",C30*0.5,Tabela14[[#This Row],[Zona]]="Beja",C30*0.7,Tabela14[[#This Row],[Zona]]="Setúbal",C30*0.9)</f>
        <v>88.899999999999991</v>
      </c>
      <c r="J30" s="11">
        <f>Tabela14[[#This Row],[Valor C/ IVA]]+I30</f>
        <v>203.70799999999997</v>
      </c>
    </row>
    <row r="31" spans="1:10" ht="15.75" thickBot="1" x14ac:dyDescent="0.3">
      <c r="A31" s="3">
        <v>2019</v>
      </c>
      <c r="B31" s="3" t="s">
        <v>5</v>
      </c>
      <c r="C31" s="25">
        <v>119</v>
      </c>
      <c r="D31" s="14">
        <v>30</v>
      </c>
      <c r="E31" s="3" t="s">
        <v>25</v>
      </c>
      <c r="F31" s="79">
        <f>Tabela14[[#This Row],[Unidades]]*0.35</f>
        <v>41.65</v>
      </c>
      <c r="G31" s="7">
        <f t="shared" si="0"/>
        <v>95.2</v>
      </c>
      <c r="H31" s="12">
        <f>Tabela14[[#This Row],[Valor S/ IVA]]*113%</f>
        <v>107.57599999999999</v>
      </c>
      <c r="I31" s="6">
        <f>_xlfn.IFS(Tabela14[[#This Row],[Zona]]="Faro",C31*0.5,Tabela14[[#This Row],[Zona]]="Beja",C31*0.7,Tabela14[[#This Row],[Zona]]="Setúbal",C31*0.9)</f>
        <v>59.5</v>
      </c>
      <c r="J31" s="11">
        <f>Tabela14[[#This Row],[Valor C/ IVA]]+I31</f>
        <v>167.07599999999999</v>
      </c>
    </row>
    <row r="32" spans="1:10" ht="15.75" thickBot="1" x14ac:dyDescent="0.3">
      <c r="A32" s="3">
        <v>2019</v>
      </c>
      <c r="B32" s="3" t="s">
        <v>5</v>
      </c>
      <c r="C32" s="25">
        <v>117</v>
      </c>
      <c r="D32" s="14">
        <v>31</v>
      </c>
      <c r="E32" s="3" t="s">
        <v>25</v>
      </c>
      <c r="F32" s="79">
        <f>Tabela14[[#This Row],[Unidades]]*0.35</f>
        <v>40.949999999999996</v>
      </c>
      <c r="G32" s="7">
        <f t="shared" si="0"/>
        <v>93.600000000000009</v>
      </c>
      <c r="H32" s="12">
        <f>Tabela14[[#This Row],[Valor S/ IVA]]*113%</f>
        <v>105.768</v>
      </c>
      <c r="I32" s="6">
        <f>_xlfn.IFS(Tabela14[[#This Row],[Zona]]="Faro",C32*0.5,Tabela14[[#This Row],[Zona]]="Beja",C32*0.7,Tabela14[[#This Row],[Zona]]="Setúbal",C32*0.9)</f>
        <v>58.5</v>
      </c>
      <c r="J32" s="11">
        <f>Tabela14[[#This Row],[Valor C/ IVA]]+I32</f>
        <v>164.268</v>
      </c>
    </row>
    <row r="33" spans="1:10" ht="15.75" thickBot="1" x14ac:dyDescent="0.3">
      <c r="A33" s="3">
        <v>2019</v>
      </c>
      <c r="B33" s="3" t="s">
        <v>8</v>
      </c>
      <c r="C33" s="25">
        <v>76</v>
      </c>
      <c r="D33" s="14">
        <v>32</v>
      </c>
      <c r="E33" s="3" t="s">
        <v>25</v>
      </c>
      <c r="F33" s="79">
        <f>Tabela14[[#This Row],[Unidades]]*0.35</f>
        <v>26.599999999999998</v>
      </c>
      <c r="G33" s="7">
        <f t="shared" si="0"/>
        <v>60.800000000000004</v>
      </c>
      <c r="H33" s="12">
        <f>Tabela14[[#This Row],[Valor S/ IVA]]*113%</f>
        <v>68.703999999999994</v>
      </c>
      <c r="I33" s="6">
        <f>_xlfn.IFS(Tabela14[[#This Row],[Zona]]="Faro",C33*0.5,Tabela14[[#This Row],[Zona]]="Beja",C33*0.7,Tabela14[[#This Row],[Zona]]="Setúbal",C33*0.9)</f>
        <v>38</v>
      </c>
      <c r="J33" s="11">
        <f>Tabela14[[#This Row],[Valor C/ IVA]]+I33</f>
        <v>106.70399999999999</v>
      </c>
    </row>
    <row r="34" spans="1:10" ht="15.75" thickBot="1" x14ac:dyDescent="0.3">
      <c r="A34" s="3">
        <v>2019</v>
      </c>
      <c r="B34" s="3" t="s">
        <v>6</v>
      </c>
      <c r="C34" s="25">
        <v>135</v>
      </c>
      <c r="D34" s="14">
        <v>33</v>
      </c>
      <c r="E34" s="3" t="s">
        <v>14</v>
      </c>
      <c r="F34" s="79">
        <f>Tabela14[[#This Row],[Unidades]]*0.35</f>
        <v>47.25</v>
      </c>
      <c r="G34" s="7">
        <f t="shared" ref="G34:G65" si="1">C34*0.8</f>
        <v>108</v>
      </c>
      <c r="H34" s="12">
        <f>Tabela14[[#This Row],[Valor S/ IVA]]*113%</f>
        <v>122.03999999999999</v>
      </c>
      <c r="I34" s="6">
        <f>_xlfn.IFS(Tabela14[[#This Row],[Zona]]="Faro",C34*0.5,Tabela14[[#This Row],[Zona]]="Beja",C34*0.7,Tabela14[[#This Row],[Zona]]="Setúbal",C34*0.9)</f>
        <v>94.5</v>
      </c>
      <c r="J34" s="11">
        <f>Tabela14[[#This Row],[Valor C/ IVA]]+I34</f>
        <v>216.54</v>
      </c>
    </row>
    <row r="35" spans="1:10" ht="15.75" thickBot="1" x14ac:dyDescent="0.3">
      <c r="A35" s="3">
        <v>2019</v>
      </c>
      <c r="B35" s="3" t="s">
        <v>7</v>
      </c>
      <c r="C35" s="25">
        <v>60</v>
      </c>
      <c r="D35" s="14">
        <v>34</v>
      </c>
      <c r="E35" s="3" t="s">
        <v>15</v>
      </c>
      <c r="F35" s="79">
        <f>Tabela14[[#This Row],[Unidades]]*0.35</f>
        <v>21</v>
      </c>
      <c r="G35" s="7">
        <f t="shared" si="1"/>
        <v>48</v>
      </c>
      <c r="H35" s="12">
        <f>Tabela14[[#This Row],[Valor S/ IVA]]*113%</f>
        <v>54.239999999999995</v>
      </c>
      <c r="I35" s="6">
        <f>_xlfn.IFS(Tabela14[[#This Row],[Zona]]="Faro",C35*0.5,Tabela14[[#This Row],[Zona]]="Beja",C35*0.7,Tabela14[[#This Row],[Zona]]="Setúbal",C35*0.9)</f>
        <v>54</v>
      </c>
      <c r="J35" s="11">
        <f>Tabela14[[#This Row],[Valor C/ IVA]]+I35</f>
        <v>108.24</v>
      </c>
    </row>
    <row r="36" spans="1:10" ht="15.75" thickBot="1" x14ac:dyDescent="0.3">
      <c r="A36" s="3">
        <v>2019</v>
      </c>
      <c r="B36" s="3" t="s">
        <v>5</v>
      </c>
      <c r="C36" s="25">
        <v>116</v>
      </c>
      <c r="D36" s="14">
        <v>35</v>
      </c>
      <c r="E36" s="3" t="s">
        <v>25</v>
      </c>
      <c r="F36" s="79">
        <f>Tabela14[[#This Row],[Unidades]]*0.35</f>
        <v>40.599999999999994</v>
      </c>
      <c r="G36" s="7">
        <f t="shared" si="1"/>
        <v>92.800000000000011</v>
      </c>
      <c r="H36" s="12">
        <f>Tabela14[[#This Row],[Valor S/ IVA]]*113%</f>
        <v>104.864</v>
      </c>
      <c r="I36" s="6">
        <f>_xlfn.IFS(Tabela14[[#This Row],[Zona]]="Faro",C36*0.5,Tabela14[[#This Row],[Zona]]="Beja",C36*0.7,Tabela14[[#This Row],[Zona]]="Setúbal",C36*0.9)</f>
        <v>58</v>
      </c>
      <c r="J36" s="11">
        <f>Tabela14[[#This Row],[Valor C/ IVA]]+I36</f>
        <v>162.864</v>
      </c>
    </row>
    <row r="37" spans="1:10" ht="15.75" thickBot="1" x14ac:dyDescent="0.3">
      <c r="A37" s="3">
        <v>2019</v>
      </c>
      <c r="B37" s="3" t="s">
        <v>7</v>
      </c>
      <c r="C37" s="25">
        <v>63</v>
      </c>
      <c r="D37" s="14">
        <v>36</v>
      </c>
      <c r="E37" s="3" t="s">
        <v>15</v>
      </c>
      <c r="F37" s="79">
        <f>Tabela14[[#This Row],[Unidades]]*0.35</f>
        <v>22.049999999999997</v>
      </c>
      <c r="G37" s="7">
        <f t="shared" si="1"/>
        <v>50.400000000000006</v>
      </c>
      <c r="H37" s="12">
        <f>Tabela14[[#This Row],[Valor S/ IVA]]*113%</f>
        <v>56.951999999999998</v>
      </c>
      <c r="I37" s="6">
        <f>_xlfn.IFS(Tabela14[[#This Row],[Zona]]="Faro",C37*0.5,Tabela14[[#This Row],[Zona]]="Beja",C37*0.7,Tabela14[[#This Row],[Zona]]="Setúbal",C37*0.9)</f>
        <v>56.7</v>
      </c>
      <c r="J37" s="11">
        <f>Tabela14[[#This Row],[Valor C/ IVA]]+I37</f>
        <v>113.652</v>
      </c>
    </row>
    <row r="38" spans="1:10" ht="15.75" thickBot="1" x14ac:dyDescent="0.3">
      <c r="A38" s="3">
        <v>2019</v>
      </c>
      <c r="B38" s="3" t="s">
        <v>8</v>
      </c>
      <c r="C38" s="25">
        <v>61</v>
      </c>
      <c r="D38" s="14">
        <v>37</v>
      </c>
      <c r="E38" s="3" t="s">
        <v>25</v>
      </c>
      <c r="F38" s="79">
        <f>Tabela14[[#This Row],[Unidades]]*0.35</f>
        <v>21.349999999999998</v>
      </c>
      <c r="G38" s="7">
        <f t="shared" si="1"/>
        <v>48.800000000000004</v>
      </c>
      <c r="H38" s="12">
        <f>Tabela14[[#This Row],[Valor S/ IVA]]*113%</f>
        <v>55.143999999999998</v>
      </c>
      <c r="I38" s="6">
        <f>_xlfn.IFS(Tabela14[[#This Row],[Zona]]="Faro",C38*0.5,Tabela14[[#This Row],[Zona]]="Beja",C38*0.7,Tabela14[[#This Row],[Zona]]="Setúbal",C38*0.9)</f>
        <v>30.5</v>
      </c>
      <c r="J38" s="11">
        <f>Tabela14[[#This Row],[Valor C/ IVA]]+I38</f>
        <v>85.644000000000005</v>
      </c>
    </row>
    <row r="39" spans="1:10" ht="15.75" thickBot="1" x14ac:dyDescent="0.3">
      <c r="A39" s="3">
        <v>2019</v>
      </c>
      <c r="B39" s="3" t="s">
        <v>6</v>
      </c>
      <c r="C39" s="25">
        <v>140</v>
      </c>
      <c r="D39" s="14">
        <v>38</v>
      </c>
      <c r="E39" s="3" t="s">
        <v>14</v>
      </c>
      <c r="F39" s="79">
        <f>Tabela14[[#This Row],[Unidades]]*0.35</f>
        <v>49</v>
      </c>
      <c r="G39" s="7">
        <f t="shared" si="1"/>
        <v>112</v>
      </c>
      <c r="H39" s="12">
        <f>Tabela14[[#This Row],[Valor S/ IVA]]*113%</f>
        <v>126.55999999999999</v>
      </c>
      <c r="I39" s="6">
        <f>_xlfn.IFS(Tabela14[[#This Row],[Zona]]="Faro",C39*0.5,Tabela14[[#This Row],[Zona]]="Beja",C39*0.7,Tabela14[[#This Row],[Zona]]="Setúbal",C39*0.9)</f>
        <v>98</v>
      </c>
      <c r="J39" s="11">
        <f>Tabela14[[#This Row],[Valor C/ IVA]]+I39</f>
        <v>224.56</v>
      </c>
    </row>
    <row r="40" spans="1:10" ht="15.75" thickBot="1" x14ac:dyDescent="0.3">
      <c r="A40" s="3">
        <v>2019</v>
      </c>
      <c r="B40" s="3" t="s">
        <v>5</v>
      </c>
      <c r="C40" s="25">
        <v>117</v>
      </c>
      <c r="D40" s="14">
        <v>39</v>
      </c>
      <c r="E40" s="3" t="s">
        <v>25</v>
      </c>
      <c r="F40" s="79">
        <f>Tabela14[[#This Row],[Unidades]]*0.35</f>
        <v>40.949999999999996</v>
      </c>
      <c r="G40" s="7">
        <f t="shared" si="1"/>
        <v>93.600000000000009</v>
      </c>
      <c r="H40" s="12">
        <f>Tabela14[[#This Row],[Valor S/ IVA]]*113%</f>
        <v>105.768</v>
      </c>
      <c r="I40" s="6">
        <f>_xlfn.IFS(Tabela14[[#This Row],[Zona]]="Faro",C40*0.5,Tabela14[[#This Row],[Zona]]="Beja",C40*0.7,Tabela14[[#This Row],[Zona]]="Setúbal",C40*0.9)</f>
        <v>58.5</v>
      </c>
      <c r="J40" s="11">
        <f>Tabela14[[#This Row],[Valor C/ IVA]]+I40</f>
        <v>164.268</v>
      </c>
    </row>
    <row r="41" spans="1:10" ht="15.75" thickBot="1" x14ac:dyDescent="0.3">
      <c r="A41" s="3">
        <v>2019</v>
      </c>
      <c r="B41" s="3" t="s">
        <v>8</v>
      </c>
      <c r="C41" s="25">
        <v>65</v>
      </c>
      <c r="D41" s="14">
        <v>40</v>
      </c>
      <c r="E41" s="3" t="s">
        <v>25</v>
      </c>
      <c r="F41" s="79">
        <f>Tabela14[[#This Row],[Unidades]]*0.35</f>
        <v>22.75</v>
      </c>
      <c r="G41" s="7">
        <f t="shared" si="1"/>
        <v>52</v>
      </c>
      <c r="H41" s="12">
        <f>Tabela14[[#This Row],[Valor S/ IVA]]*113%</f>
        <v>58.759999999999991</v>
      </c>
      <c r="I41" s="6">
        <f>_xlfn.IFS(Tabela14[[#This Row],[Zona]]="Faro",C41*0.5,Tabela14[[#This Row],[Zona]]="Beja",C41*0.7,Tabela14[[#This Row],[Zona]]="Setúbal",C41*0.9)</f>
        <v>32.5</v>
      </c>
      <c r="J41" s="11">
        <f>Tabela14[[#This Row],[Valor C/ IVA]]+I41</f>
        <v>91.259999999999991</v>
      </c>
    </row>
    <row r="42" spans="1:10" ht="15.75" thickBot="1" x14ac:dyDescent="0.3">
      <c r="A42" s="3">
        <v>2019</v>
      </c>
      <c r="B42" s="3" t="s">
        <v>6</v>
      </c>
      <c r="C42" s="25">
        <v>152</v>
      </c>
      <c r="D42" s="14">
        <v>41</v>
      </c>
      <c r="E42" s="3" t="s">
        <v>14</v>
      </c>
      <c r="F42" s="79">
        <f>Tabela14[[#This Row],[Unidades]]*0.35</f>
        <v>53.199999999999996</v>
      </c>
      <c r="G42" s="7">
        <f t="shared" si="1"/>
        <v>121.60000000000001</v>
      </c>
      <c r="H42" s="12">
        <f>Tabela14[[#This Row],[Valor S/ IVA]]*113%</f>
        <v>137.40799999999999</v>
      </c>
      <c r="I42" s="6">
        <f>_xlfn.IFS(Tabela14[[#This Row],[Zona]]="Faro",C42*0.5,Tabela14[[#This Row],[Zona]]="Beja",C42*0.7,Tabela14[[#This Row],[Zona]]="Setúbal",C42*0.9)</f>
        <v>106.39999999999999</v>
      </c>
      <c r="J42" s="11">
        <f>Tabela14[[#This Row],[Valor C/ IVA]]+I42</f>
        <v>243.80799999999999</v>
      </c>
    </row>
    <row r="43" spans="1:10" ht="15.75" thickBot="1" x14ac:dyDescent="0.3">
      <c r="A43" s="3">
        <v>2019</v>
      </c>
      <c r="B43" s="3" t="s">
        <v>7</v>
      </c>
      <c r="C43" s="25">
        <v>65</v>
      </c>
      <c r="D43" s="14">
        <v>42</v>
      </c>
      <c r="E43" s="3" t="s">
        <v>15</v>
      </c>
      <c r="F43" s="79">
        <f>Tabela14[[#This Row],[Unidades]]*0.35</f>
        <v>22.75</v>
      </c>
      <c r="G43" s="7">
        <f t="shared" si="1"/>
        <v>52</v>
      </c>
      <c r="H43" s="12">
        <f>Tabela14[[#This Row],[Valor S/ IVA]]*113%</f>
        <v>58.759999999999991</v>
      </c>
      <c r="I43" s="6">
        <f>_xlfn.IFS(Tabela14[[#This Row],[Zona]]="Faro",C43*0.5,Tabela14[[#This Row],[Zona]]="Beja",C43*0.7,Tabela14[[#This Row],[Zona]]="Setúbal",C43*0.9)</f>
        <v>58.5</v>
      </c>
      <c r="J43" s="11">
        <f>Tabela14[[#This Row],[Valor C/ IVA]]+I43</f>
        <v>117.25999999999999</v>
      </c>
    </row>
    <row r="44" spans="1:10" ht="15.75" thickBot="1" x14ac:dyDescent="0.3">
      <c r="A44" s="3">
        <v>2019</v>
      </c>
      <c r="B44" s="3" t="s">
        <v>5</v>
      </c>
      <c r="C44" s="25">
        <v>120</v>
      </c>
      <c r="D44" s="14">
        <v>43</v>
      </c>
      <c r="E44" s="3" t="s">
        <v>25</v>
      </c>
      <c r="F44" s="79">
        <f>Tabela14[[#This Row],[Unidades]]*0.35</f>
        <v>42</v>
      </c>
      <c r="G44" s="7">
        <f t="shared" si="1"/>
        <v>96</v>
      </c>
      <c r="H44" s="12">
        <f>Tabela14[[#This Row],[Valor S/ IVA]]*113%</f>
        <v>108.47999999999999</v>
      </c>
      <c r="I44" s="6">
        <f>_xlfn.IFS(Tabela14[[#This Row],[Zona]]="Faro",C44*0.5,Tabela14[[#This Row],[Zona]]="Beja",C44*0.7,Tabela14[[#This Row],[Zona]]="Setúbal",C44*0.9)</f>
        <v>60</v>
      </c>
      <c r="J44" s="11">
        <f>Tabela14[[#This Row],[Valor C/ IVA]]+I44</f>
        <v>168.48</v>
      </c>
    </row>
    <row r="45" spans="1:10" ht="15.75" thickBot="1" x14ac:dyDescent="0.3">
      <c r="A45" s="3">
        <v>2019</v>
      </c>
      <c r="B45" s="3" t="s">
        <v>8</v>
      </c>
      <c r="C45" s="25">
        <v>60</v>
      </c>
      <c r="D45" s="14">
        <v>44</v>
      </c>
      <c r="E45" s="3" t="s">
        <v>25</v>
      </c>
      <c r="F45" s="79">
        <f>Tabela14[[#This Row],[Unidades]]*0.35</f>
        <v>21</v>
      </c>
      <c r="G45" s="7">
        <f t="shared" si="1"/>
        <v>48</v>
      </c>
      <c r="H45" s="12">
        <f>Tabela14[[#This Row],[Valor S/ IVA]]*113%</f>
        <v>54.239999999999995</v>
      </c>
      <c r="I45" s="6">
        <f>_xlfn.IFS(Tabela14[[#This Row],[Zona]]="Faro",C45*0.5,Tabela14[[#This Row],[Zona]]="Beja",C45*0.7,Tabela14[[#This Row],[Zona]]="Setúbal",C45*0.9)</f>
        <v>30</v>
      </c>
      <c r="J45" s="11">
        <f>Tabela14[[#This Row],[Valor C/ IVA]]+I45</f>
        <v>84.24</v>
      </c>
    </row>
    <row r="46" spans="1:10" ht="15.75" thickBot="1" x14ac:dyDescent="0.3">
      <c r="A46" s="3">
        <v>2019</v>
      </c>
      <c r="B46" s="3" t="s">
        <v>6</v>
      </c>
      <c r="C46" s="25">
        <v>155</v>
      </c>
      <c r="D46" s="14">
        <v>45</v>
      </c>
      <c r="E46" s="3" t="s">
        <v>14</v>
      </c>
      <c r="F46" s="79">
        <f>Tabela14[[#This Row],[Unidades]]*0.35</f>
        <v>54.25</v>
      </c>
      <c r="G46" s="7">
        <f t="shared" si="1"/>
        <v>124</v>
      </c>
      <c r="H46" s="12">
        <f>Tabela14[[#This Row],[Valor S/ IVA]]*113%</f>
        <v>140.11999999999998</v>
      </c>
      <c r="I46" s="6">
        <f>_xlfn.IFS(Tabela14[[#This Row],[Zona]]="Faro",C46*0.5,Tabela14[[#This Row],[Zona]]="Beja",C46*0.7,Tabela14[[#This Row],[Zona]]="Setúbal",C46*0.9)</f>
        <v>108.5</v>
      </c>
      <c r="J46" s="11">
        <f>Tabela14[[#This Row],[Valor C/ IVA]]+I46</f>
        <v>248.61999999999998</v>
      </c>
    </row>
    <row r="47" spans="1:10" ht="15.75" thickBot="1" x14ac:dyDescent="0.3">
      <c r="A47" s="3">
        <v>2019</v>
      </c>
      <c r="B47" s="3" t="s">
        <v>7</v>
      </c>
      <c r="C47" s="25">
        <v>65</v>
      </c>
      <c r="D47" s="14">
        <v>46</v>
      </c>
      <c r="E47" s="3" t="s">
        <v>15</v>
      </c>
      <c r="F47" s="79">
        <f>Tabela14[[#This Row],[Unidades]]*0.35</f>
        <v>22.75</v>
      </c>
      <c r="G47" s="7">
        <f t="shared" si="1"/>
        <v>52</v>
      </c>
      <c r="H47" s="12">
        <f>Tabela14[[#This Row],[Valor S/ IVA]]*113%</f>
        <v>58.759999999999991</v>
      </c>
      <c r="I47" s="6">
        <f>_xlfn.IFS(Tabela14[[#This Row],[Zona]]="Faro",C47*0.5,Tabela14[[#This Row],[Zona]]="Beja",C47*0.7,Tabela14[[#This Row],[Zona]]="Setúbal",C47*0.9)</f>
        <v>58.5</v>
      </c>
      <c r="J47" s="11">
        <f>Tabela14[[#This Row],[Valor C/ IVA]]+I47</f>
        <v>117.25999999999999</v>
      </c>
    </row>
    <row r="48" spans="1:10" ht="15.75" thickBot="1" x14ac:dyDescent="0.3">
      <c r="A48" s="3">
        <v>2020</v>
      </c>
      <c r="B48" s="3" t="s">
        <v>6</v>
      </c>
      <c r="C48" s="25">
        <v>160</v>
      </c>
      <c r="D48" s="14">
        <v>47</v>
      </c>
      <c r="E48" s="3" t="s">
        <v>14</v>
      </c>
      <c r="F48" s="79">
        <f>Tabela14[[#This Row],[Unidades]]*0.35</f>
        <v>56</v>
      </c>
      <c r="G48" s="7">
        <f t="shared" si="1"/>
        <v>128</v>
      </c>
      <c r="H48" s="12">
        <f>Tabela14[[#This Row],[Valor S/ IVA]]*113%</f>
        <v>144.63999999999999</v>
      </c>
      <c r="I48" s="6">
        <f>_xlfn.IFS(Tabela14[[#This Row],[Zona]]="Faro",C48*0.5,Tabela14[[#This Row],[Zona]]="Beja",C48*0.7,Tabela14[[#This Row],[Zona]]="Setúbal",C48*0.9)</f>
        <v>112</v>
      </c>
      <c r="J48" s="11">
        <f>Tabela14[[#This Row],[Valor C/ IVA]]+I48</f>
        <v>256.64</v>
      </c>
    </row>
    <row r="49" spans="1:10" ht="15.75" thickBot="1" x14ac:dyDescent="0.3">
      <c r="A49" s="3">
        <v>2020</v>
      </c>
      <c r="B49" s="3" t="s">
        <v>8</v>
      </c>
      <c r="C49" s="25">
        <v>60</v>
      </c>
      <c r="D49" s="14">
        <v>48</v>
      </c>
      <c r="E49" s="3" t="s">
        <v>25</v>
      </c>
      <c r="F49" s="79">
        <f>Tabela14[[#This Row],[Unidades]]*0.35</f>
        <v>21</v>
      </c>
      <c r="G49" s="7">
        <f t="shared" si="1"/>
        <v>48</v>
      </c>
      <c r="H49" s="12">
        <f>Tabela14[[#This Row],[Valor S/ IVA]]*113%</f>
        <v>54.239999999999995</v>
      </c>
      <c r="I49" s="6">
        <f>_xlfn.IFS(Tabela14[[#This Row],[Zona]]="Faro",C49*0.5,Tabela14[[#This Row],[Zona]]="Beja",C49*0.7,Tabela14[[#This Row],[Zona]]="Setúbal",C49*0.9)</f>
        <v>30</v>
      </c>
      <c r="J49" s="11">
        <f>Tabela14[[#This Row],[Valor C/ IVA]]+I49</f>
        <v>84.24</v>
      </c>
    </row>
    <row r="50" spans="1:10" ht="15.75" thickBot="1" x14ac:dyDescent="0.3">
      <c r="A50" s="3">
        <v>2020</v>
      </c>
      <c r="B50" s="3" t="s">
        <v>7</v>
      </c>
      <c r="C50" s="25">
        <v>72</v>
      </c>
      <c r="D50" s="14">
        <v>49</v>
      </c>
      <c r="E50" s="3" t="s">
        <v>15</v>
      </c>
      <c r="F50" s="79">
        <f>Tabela14[[#This Row],[Unidades]]*0.35</f>
        <v>25.2</v>
      </c>
      <c r="G50" s="7">
        <f t="shared" si="1"/>
        <v>57.6</v>
      </c>
      <c r="H50" s="12">
        <f>Tabela14[[#This Row],[Valor S/ IVA]]*113%</f>
        <v>65.087999999999994</v>
      </c>
      <c r="I50" s="6">
        <f>_xlfn.IFS(Tabela14[[#This Row],[Zona]]="Faro",C50*0.5,Tabela14[[#This Row],[Zona]]="Beja",C50*0.7,Tabela14[[#This Row],[Zona]]="Setúbal",C50*0.9)</f>
        <v>64.8</v>
      </c>
      <c r="J50" s="11">
        <f>Tabela14[[#This Row],[Valor C/ IVA]]+I50</f>
        <v>129.88799999999998</v>
      </c>
    </row>
    <row r="51" spans="1:10" ht="15.75" thickBot="1" x14ac:dyDescent="0.3">
      <c r="A51" s="3">
        <v>2020</v>
      </c>
      <c r="B51" s="3" t="s">
        <v>5</v>
      </c>
      <c r="C51" s="25">
        <v>120</v>
      </c>
      <c r="D51" s="14">
        <v>50</v>
      </c>
      <c r="E51" s="3" t="s">
        <v>25</v>
      </c>
      <c r="F51" s="79">
        <f>Tabela14[[#This Row],[Unidades]]*0.35</f>
        <v>42</v>
      </c>
      <c r="G51" s="7">
        <f t="shared" si="1"/>
        <v>96</v>
      </c>
      <c r="H51" s="12">
        <f>Tabela14[[#This Row],[Valor S/ IVA]]*113%</f>
        <v>108.47999999999999</v>
      </c>
      <c r="I51" s="6">
        <f>_xlfn.IFS(Tabela14[[#This Row],[Zona]]="Faro",C51*0.5,Tabela14[[#This Row],[Zona]]="Beja",C51*0.7,Tabela14[[#This Row],[Zona]]="Setúbal",C51*0.9)</f>
        <v>60</v>
      </c>
      <c r="J51" s="11">
        <f>Tabela14[[#This Row],[Valor C/ IVA]]+I51</f>
        <v>168.48</v>
      </c>
    </row>
    <row r="52" spans="1:10" ht="15.75" thickBot="1" x14ac:dyDescent="0.3">
      <c r="A52" s="3">
        <v>2020</v>
      </c>
      <c r="B52" s="3" t="s">
        <v>6</v>
      </c>
      <c r="C52" s="25">
        <v>162</v>
      </c>
      <c r="D52" s="14">
        <v>51</v>
      </c>
      <c r="E52" s="3" t="s">
        <v>14</v>
      </c>
      <c r="F52" s="79">
        <f>Tabela14[[#This Row],[Unidades]]*0.35</f>
        <v>56.699999999999996</v>
      </c>
      <c r="G52" s="7">
        <f t="shared" si="1"/>
        <v>129.6</v>
      </c>
      <c r="H52" s="12">
        <f>Tabela14[[#This Row],[Valor S/ IVA]]*113%</f>
        <v>146.44799999999998</v>
      </c>
      <c r="I52" s="6">
        <f>_xlfn.IFS(Tabela14[[#This Row],[Zona]]="Faro",C52*0.5,Tabela14[[#This Row],[Zona]]="Beja",C52*0.7,Tabela14[[#This Row],[Zona]]="Setúbal",C52*0.9)</f>
        <v>113.39999999999999</v>
      </c>
      <c r="J52" s="11">
        <f>Tabela14[[#This Row],[Valor C/ IVA]]+I52</f>
        <v>259.84799999999996</v>
      </c>
    </row>
    <row r="53" spans="1:10" ht="15.75" thickBot="1" x14ac:dyDescent="0.3">
      <c r="A53" s="3">
        <v>2020</v>
      </c>
      <c r="B53" s="3" t="s">
        <v>7</v>
      </c>
      <c r="C53" s="25">
        <v>67</v>
      </c>
      <c r="D53" s="14">
        <v>52</v>
      </c>
      <c r="E53" s="3" t="s">
        <v>15</v>
      </c>
      <c r="F53" s="79">
        <f>Tabela14[[#This Row],[Unidades]]*0.35</f>
        <v>23.45</v>
      </c>
      <c r="G53" s="7">
        <f t="shared" si="1"/>
        <v>53.6</v>
      </c>
      <c r="H53" s="12">
        <f>Tabela14[[#This Row],[Valor S/ IVA]]*113%</f>
        <v>60.567999999999998</v>
      </c>
      <c r="I53" s="6">
        <f>_xlfn.IFS(Tabela14[[#This Row],[Zona]]="Faro",C53*0.5,Tabela14[[#This Row],[Zona]]="Beja",C53*0.7,Tabela14[[#This Row],[Zona]]="Setúbal",C53*0.9)</f>
        <v>60.300000000000004</v>
      </c>
      <c r="J53" s="11">
        <f>Tabela14[[#This Row],[Valor C/ IVA]]+I53</f>
        <v>120.86799999999999</v>
      </c>
    </row>
    <row r="54" spans="1:10" ht="15.75" thickBot="1" x14ac:dyDescent="0.3">
      <c r="A54" s="3">
        <v>2020</v>
      </c>
      <c r="B54" s="3" t="s">
        <v>5</v>
      </c>
      <c r="C54" s="25">
        <v>110</v>
      </c>
      <c r="D54" s="14">
        <v>53</v>
      </c>
      <c r="E54" s="3" t="s">
        <v>25</v>
      </c>
      <c r="F54" s="79">
        <f>Tabela14[[#This Row],[Unidades]]*0.35</f>
        <v>38.5</v>
      </c>
      <c r="G54" s="7">
        <f t="shared" si="1"/>
        <v>88</v>
      </c>
      <c r="H54" s="12">
        <f>Tabela14[[#This Row],[Valor S/ IVA]]*113%</f>
        <v>99.44</v>
      </c>
      <c r="I54" s="6">
        <f>_xlfn.IFS(Tabela14[[#This Row],[Zona]]="Faro",C54*0.5,Tabela14[[#This Row],[Zona]]="Beja",C54*0.7,Tabela14[[#This Row],[Zona]]="Setúbal",C54*0.9)</f>
        <v>55</v>
      </c>
      <c r="J54" s="11">
        <f>Tabela14[[#This Row],[Valor C/ IVA]]+I54</f>
        <v>154.44</v>
      </c>
    </row>
    <row r="55" spans="1:10" ht="15.75" thickBot="1" x14ac:dyDescent="0.3">
      <c r="A55" s="3">
        <v>2020</v>
      </c>
      <c r="B55" s="3" t="s">
        <v>8</v>
      </c>
      <c r="C55" s="25">
        <v>62</v>
      </c>
      <c r="D55" s="14">
        <v>54</v>
      </c>
      <c r="E55" s="3" t="s">
        <v>25</v>
      </c>
      <c r="F55" s="79">
        <f>Tabela14[[#This Row],[Unidades]]*0.35</f>
        <v>21.7</v>
      </c>
      <c r="G55" s="7">
        <f t="shared" si="1"/>
        <v>49.6</v>
      </c>
      <c r="H55" s="12">
        <f>Tabela14[[#This Row],[Valor S/ IVA]]*113%</f>
        <v>56.047999999999995</v>
      </c>
      <c r="I55" s="6">
        <f>_xlfn.IFS(Tabela14[[#This Row],[Zona]]="Faro",C55*0.5,Tabela14[[#This Row],[Zona]]="Beja",C55*0.7,Tabela14[[#This Row],[Zona]]="Setúbal",C55*0.9)</f>
        <v>31</v>
      </c>
      <c r="J55" s="11">
        <f>Tabela14[[#This Row],[Valor C/ IVA]]+I55</f>
        <v>87.048000000000002</v>
      </c>
    </row>
    <row r="56" spans="1:10" ht="15.75" thickBot="1" x14ac:dyDescent="0.3">
      <c r="A56" s="3">
        <v>2020</v>
      </c>
      <c r="B56" s="3" t="s">
        <v>8</v>
      </c>
      <c r="C56" s="25">
        <v>65</v>
      </c>
      <c r="D56" s="14">
        <v>62</v>
      </c>
      <c r="E56" s="3" t="s">
        <v>25</v>
      </c>
      <c r="F56" s="79">
        <f>Tabela14[[#This Row],[Unidades]]*0.35</f>
        <v>22.75</v>
      </c>
      <c r="G56" s="7">
        <f t="shared" si="1"/>
        <v>52</v>
      </c>
      <c r="H56" s="12">
        <f>Tabela14[[#This Row],[Valor S/ IVA]]*113%</f>
        <v>58.759999999999991</v>
      </c>
      <c r="I56" s="6">
        <f>_xlfn.IFS(Tabela14[[#This Row],[Zona]]="Faro",C56*0.5,Tabela14[[#This Row],[Zona]]="Beja",C56*0.7,Tabela14[[#This Row],[Zona]]="Setúbal",C56*0.9)</f>
        <v>32.5</v>
      </c>
      <c r="J56" s="11">
        <f>Tabela14[[#This Row],[Valor C/ IVA]]+I56</f>
        <v>91.259999999999991</v>
      </c>
    </row>
    <row r="57" spans="1:10" ht="15.75" thickBot="1" x14ac:dyDescent="0.3">
      <c r="A57" s="3">
        <v>2020</v>
      </c>
      <c r="B57" s="3" t="s">
        <v>6</v>
      </c>
      <c r="C57" s="25">
        <v>173</v>
      </c>
      <c r="D57" s="14">
        <v>63</v>
      </c>
      <c r="E57" s="3" t="s">
        <v>14</v>
      </c>
      <c r="F57" s="79">
        <f>Tabela14[[#This Row],[Unidades]]*0.35</f>
        <v>60.55</v>
      </c>
      <c r="G57" s="7">
        <f t="shared" si="1"/>
        <v>138.4</v>
      </c>
      <c r="H57" s="12">
        <f>Tabela14[[#This Row],[Valor S/ IVA]]*113%</f>
        <v>156.392</v>
      </c>
      <c r="I57" s="6">
        <f>_xlfn.IFS(Tabela14[[#This Row],[Zona]]="Faro",C57*0.5,Tabela14[[#This Row],[Zona]]="Beja",C57*0.7,Tabela14[[#This Row],[Zona]]="Setúbal",C57*0.9)</f>
        <v>121.1</v>
      </c>
      <c r="J57" s="11">
        <f>Tabela14[[#This Row],[Valor C/ IVA]]+I57</f>
        <v>277.49199999999996</v>
      </c>
    </row>
    <row r="58" spans="1:10" ht="15.75" thickBot="1" x14ac:dyDescent="0.3">
      <c r="A58" s="3">
        <v>2021</v>
      </c>
      <c r="B58" s="3" t="s">
        <v>5</v>
      </c>
      <c r="C58" s="25">
        <v>113</v>
      </c>
      <c r="D58" s="14">
        <v>55</v>
      </c>
      <c r="E58" s="3" t="s">
        <v>25</v>
      </c>
      <c r="F58" s="79">
        <f>Tabela14[[#This Row],[Unidades]]*0.35</f>
        <v>39.549999999999997</v>
      </c>
      <c r="G58" s="21">
        <f t="shared" si="1"/>
        <v>90.4</v>
      </c>
      <c r="H58" s="22">
        <f>Tabela14[[#This Row],[Valor S/ IVA]]*113%</f>
        <v>102.152</v>
      </c>
      <c r="I58" s="20">
        <f>_xlfn.IFS(Tabela14[[#This Row],[Zona]]="Faro",C58*0.5,Tabela14[[#This Row],[Zona]]="Beja",C58*0.7,Tabela14[[#This Row],[Zona]]="Setúbal",C58*0.9)</f>
        <v>56.5</v>
      </c>
      <c r="J58" s="23">
        <f>Tabela14[[#This Row],[Valor C/ IVA]]+I58</f>
        <v>158.65199999999999</v>
      </c>
    </row>
    <row r="59" spans="1:10" ht="15.75" thickBot="1" x14ac:dyDescent="0.3">
      <c r="A59" s="3">
        <v>2021</v>
      </c>
      <c r="B59" s="3" t="s">
        <v>7</v>
      </c>
      <c r="C59" s="25">
        <v>71</v>
      </c>
      <c r="D59" s="14">
        <v>56</v>
      </c>
      <c r="E59" s="3" t="s">
        <v>15</v>
      </c>
      <c r="F59" s="79">
        <f>Tabela14[[#This Row],[Unidades]]*0.35</f>
        <v>24.849999999999998</v>
      </c>
      <c r="G59" s="21">
        <f t="shared" si="1"/>
        <v>56.800000000000004</v>
      </c>
      <c r="H59" s="22">
        <f>Tabela14[[#This Row],[Valor S/ IVA]]*113%</f>
        <v>64.183999999999997</v>
      </c>
      <c r="I59" s="20">
        <f>_xlfn.IFS(Tabela14[[#This Row],[Zona]]="Faro",C59*0.5,Tabela14[[#This Row],[Zona]]="Beja",C59*0.7,Tabela14[[#This Row],[Zona]]="Setúbal",C59*0.9)</f>
        <v>63.9</v>
      </c>
      <c r="J59" s="23">
        <f>Tabela14[[#This Row],[Valor C/ IVA]]+I59</f>
        <v>128.084</v>
      </c>
    </row>
    <row r="60" spans="1:10" ht="15.75" thickBot="1" x14ac:dyDescent="0.3">
      <c r="A60" s="3">
        <v>2021</v>
      </c>
      <c r="B60" s="3" t="s">
        <v>6</v>
      </c>
      <c r="C60" s="25">
        <v>170</v>
      </c>
      <c r="D60" s="14">
        <v>57</v>
      </c>
      <c r="E60" s="3" t="s">
        <v>14</v>
      </c>
      <c r="F60" s="79">
        <f>Tabela14[[#This Row],[Unidades]]*0.35</f>
        <v>59.499999999999993</v>
      </c>
      <c r="G60" s="21">
        <f t="shared" si="1"/>
        <v>136</v>
      </c>
      <c r="H60" s="22">
        <f>Tabela14[[#This Row],[Valor S/ IVA]]*113%</f>
        <v>153.67999999999998</v>
      </c>
      <c r="I60" s="20">
        <f>_xlfn.IFS(Tabela14[[#This Row],[Zona]]="Faro",C60*0.5,Tabela14[[#This Row],[Zona]]="Beja",C60*0.7,Tabela14[[#This Row],[Zona]]="Setúbal",C60*0.9)</f>
        <v>118.99999999999999</v>
      </c>
      <c r="J60" s="23">
        <f>Tabela14[[#This Row],[Valor C/ IVA]]+I60</f>
        <v>272.67999999999995</v>
      </c>
    </row>
    <row r="61" spans="1:10" ht="15.75" thickBot="1" x14ac:dyDescent="0.3">
      <c r="A61" s="3">
        <v>2021</v>
      </c>
      <c r="B61" s="3" t="s">
        <v>8</v>
      </c>
      <c r="C61" s="25">
        <v>63</v>
      </c>
      <c r="D61" s="14">
        <v>58</v>
      </c>
      <c r="E61" s="3" t="s">
        <v>25</v>
      </c>
      <c r="F61" s="79">
        <f>Tabela14[[#This Row],[Unidades]]*0.35</f>
        <v>22.049999999999997</v>
      </c>
      <c r="G61" s="21">
        <f t="shared" si="1"/>
        <v>50.400000000000006</v>
      </c>
      <c r="H61" s="22">
        <f>Tabela14[[#This Row],[Valor S/ IVA]]*113%</f>
        <v>56.951999999999998</v>
      </c>
      <c r="I61" s="20">
        <f>_xlfn.IFS(Tabela14[[#This Row],[Zona]]="Faro",C61*0.5,Tabela14[[#This Row],[Zona]]="Beja",C61*0.7,Tabela14[[#This Row],[Zona]]="Setúbal",C61*0.9)</f>
        <v>31.5</v>
      </c>
      <c r="J61" s="23">
        <f>Tabela14[[#This Row],[Valor C/ IVA]]+I61</f>
        <v>88.451999999999998</v>
      </c>
    </row>
    <row r="62" spans="1:10" ht="15.75" thickBot="1" x14ac:dyDescent="0.3">
      <c r="A62" s="3">
        <v>2021</v>
      </c>
      <c r="B62" s="3" t="s">
        <v>6</v>
      </c>
      <c r="C62" s="25">
        <v>171</v>
      </c>
      <c r="D62" s="14">
        <v>59</v>
      </c>
      <c r="E62" s="3" t="s">
        <v>14</v>
      </c>
      <c r="F62" s="79">
        <f>Tabela14[[#This Row],[Unidades]]*0.35</f>
        <v>59.849999999999994</v>
      </c>
      <c r="G62" s="21">
        <f t="shared" si="1"/>
        <v>136.80000000000001</v>
      </c>
      <c r="H62" s="22">
        <f>Tabela14[[#This Row],[Valor S/ IVA]]*113%</f>
        <v>154.584</v>
      </c>
      <c r="I62" s="20">
        <f>_xlfn.IFS(Tabela14[[#This Row],[Zona]]="Faro",C62*0.5,Tabela14[[#This Row],[Zona]]="Beja",C62*0.7,Tabela14[[#This Row],[Zona]]="Setúbal",C62*0.9)</f>
        <v>119.69999999999999</v>
      </c>
      <c r="J62" s="23">
        <f>Tabela14[[#This Row],[Valor C/ IVA]]+I62</f>
        <v>274.28399999999999</v>
      </c>
    </row>
    <row r="63" spans="1:10" ht="15.75" thickBot="1" x14ac:dyDescent="0.3">
      <c r="A63" s="3">
        <v>2021</v>
      </c>
      <c r="B63" s="3" t="s">
        <v>5</v>
      </c>
      <c r="C63" s="25">
        <v>115</v>
      </c>
      <c r="D63" s="14">
        <v>60</v>
      </c>
      <c r="E63" s="3" t="s">
        <v>25</v>
      </c>
      <c r="F63" s="79">
        <f>Tabela14[[#This Row],[Unidades]]*0.35</f>
        <v>40.25</v>
      </c>
      <c r="G63" s="7">
        <f t="shared" si="1"/>
        <v>92</v>
      </c>
      <c r="H63" s="12">
        <f>Tabela14[[#This Row],[Valor S/ IVA]]*113%</f>
        <v>103.96</v>
      </c>
      <c r="I63" s="6">
        <f>_xlfn.IFS(Tabela14[[#This Row],[Zona]]="Faro",C63*0.5,Tabela14[[#This Row],[Zona]]="Beja",C63*0.7,Tabela14[[#This Row],[Zona]]="Setúbal",C63*0.9)</f>
        <v>57.5</v>
      </c>
      <c r="J63" s="11">
        <f>Tabela14[[#This Row],[Valor C/ IVA]]+I63</f>
        <v>161.45999999999998</v>
      </c>
    </row>
    <row r="64" spans="1:10" ht="15.75" thickBot="1" x14ac:dyDescent="0.3">
      <c r="A64" s="3">
        <v>2021</v>
      </c>
      <c r="B64" s="3" t="s">
        <v>7</v>
      </c>
      <c r="C64" s="25">
        <v>69</v>
      </c>
      <c r="D64" s="14">
        <v>61</v>
      </c>
      <c r="E64" s="3" t="s">
        <v>15</v>
      </c>
      <c r="F64" s="79">
        <f>Tabela14[[#This Row],[Unidades]]*0.35</f>
        <v>24.15</v>
      </c>
      <c r="G64" s="7">
        <f t="shared" si="1"/>
        <v>55.2</v>
      </c>
      <c r="H64" s="12">
        <f>Tabela14[[#This Row],[Valor S/ IVA]]*113%</f>
        <v>62.375999999999998</v>
      </c>
      <c r="I64" s="6">
        <f>_xlfn.IFS(Tabela14[[#This Row],[Zona]]="Faro",C64*0.5,Tabela14[[#This Row],[Zona]]="Beja",C64*0.7,Tabela14[[#This Row],[Zona]]="Setúbal",C64*0.9)</f>
        <v>62.1</v>
      </c>
      <c r="J64" s="11">
        <f>Tabela14[[#This Row],[Valor C/ IVA]]+I64</f>
        <v>124.476</v>
      </c>
    </row>
    <row r="65" spans="1:10" ht="15.75" thickBot="1" x14ac:dyDescent="0.3">
      <c r="A65" s="3">
        <v>2021</v>
      </c>
      <c r="B65" s="3" t="s">
        <v>5</v>
      </c>
      <c r="C65" s="25">
        <v>118</v>
      </c>
      <c r="D65" s="14">
        <v>64</v>
      </c>
      <c r="E65" s="3" t="s">
        <v>25</v>
      </c>
      <c r="F65" s="79">
        <f>Tabela14[[#This Row],[Unidades]]*0.35</f>
        <v>41.3</v>
      </c>
      <c r="G65" s="7">
        <f t="shared" si="1"/>
        <v>94.4</v>
      </c>
      <c r="H65" s="12">
        <f>Tabela14[[#This Row],[Valor S/ IVA]]*113%</f>
        <v>106.672</v>
      </c>
      <c r="I65" s="6">
        <f>_xlfn.IFS(Tabela14[[#This Row],[Zona]]="Faro",C65*0.5,Tabela14[[#This Row],[Zona]]="Beja",C65*0.7,Tabela14[[#This Row],[Zona]]="Setúbal",C65*0.9)</f>
        <v>59</v>
      </c>
      <c r="J65" s="11">
        <f>Tabela14[[#This Row],[Valor C/ IVA]]+I65</f>
        <v>165.672</v>
      </c>
    </row>
    <row r="66" spans="1:10" ht="15.75" thickBot="1" x14ac:dyDescent="0.3">
      <c r="A66" s="3">
        <v>2021</v>
      </c>
      <c r="B66" s="3" t="s">
        <v>7</v>
      </c>
      <c r="C66" s="25">
        <v>73</v>
      </c>
      <c r="D66" s="14">
        <v>65</v>
      </c>
      <c r="E66" s="3" t="s">
        <v>15</v>
      </c>
      <c r="F66" s="79">
        <f>Tabela14[[#This Row],[Unidades]]*0.35</f>
        <v>25.549999999999997</v>
      </c>
      <c r="G66" s="7">
        <f t="shared" ref="G66:G97" si="2">C66*0.8</f>
        <v>58.400000000000006</v>
      </c>
      <c r="H66" s="12">
        <f>Tabela14[[#This Row],[Valor S/ IVA]]*113%</f>
        <v>65.992000000000004</v>
      </c>
      <c r="I66" s="6">
        <f>_xlfn.IFS(Tabela14[[#This Row],[Zona]]="Faro",C66*0.5,Tabela14[[#This Row],[Zona]]="Beja",C66*0.7,Tabela14[[#This Row],[Zona]]="Setúbal",C66*0.9)</f>
        <v>65.7</v>
      </c>
      <c r="J66" s="11">
        <f>Tabela14[[#This Row],[Valor C/ IVA]]+I66</f>
        <v>131.69200000000001</v>
      </c>
    </row>
    <row r="67" spans="1:10" ht="15.75" thickBot="1" x14ac:dyDescent="0.3">
      <c r="A67" s="3">
        <v>2021</v>
      </c>
      <c r="B67" s="3" t="s">
        <v>8</v>
      </c>
      <c r="C67" s="25">
        <v>66</v>
      </c>
      <c r="D67" s="14">
        <v>66</v>
      </c>
      <c r="E67" s="3" t="s">
        <v>25</v>
      </c>
      <c r="F67" s="79">
        <f>Tabela14[[#This Row],[Unidades]]*0.35</f>
        <v>23.099999999999998</v>
      </c>
      <c r="G67" s="7">
        <f t="shared" si="2"/>
        <v>52.800000000000004</v>
      </c>
      <c r="H67" s="12">
        <f>Tabela14[[#This Row],[Valor S/ IVA]]*113%</f>
        <v>59.664000000000001</v>
      </c>
      <c r="I67" s="6">
        <f>_xlfn.IFS(Tabela14[[#This Row],[Zona]]="Faro",C67*0.5,Tabela14[[#This Row],[Zona]]="Beja",C67*0.7,Tabela14[[#This Row],[Zona]]="Setúbal",C67*0.9)</f>
        <v>33</v>
      </c>
      <c r="J67" s="11">
        <f>Tabela14[[#This Row],[Valor C/ IVA]]+I67</f>
        <v>92.664000000000001</v>
      </c>
    </row>
    <row r="68" spans="1:10" ht="15.75" thickBot="1" x14ac:dyDescent="0.3">
      <c r="A68" s="3">
        <v>2021</v>
      </c>
      <c r="B68" s="3" t="s">
        <v>5</v>
      </c>
      <c r="C68" s="25">
        <v>113</v>
      </c>
      <c r="D68" s="14">
        <v>67</v>
      </c>
      <c r="E68" s="3" t="s">
        <v>25</v>
      </c>
      <c r="F68" s="79">
        <f>Tabela14[[#This Row],[Unidades]]*0.35</f>
        <v>39.549999999999997</v>
      </c>
      <c r="G68" s="7">
        <f t="shared" si="2"/>
        <v>90.4</v>
      </c>
      <c r="H68" s="12">
        <f>Tabela14[[#This Row],[Valor S/ IVA]]*113%</f>
        <v>102.152</v>
      </c>
      <c r="I68" s="6">
        <f>_xlfn.IFS(Tabela14[[#This Row],[Zona]]="Faro",C68*0.5,Tabela14[[#This Row],[Zona]]="Beja",C68*0.7,Tabela14[[#This Row],[Zona]]="Setúbal",C68*0.9)</f>
        <v>56.5</v>
      </c>
      <c r="J68" s="11">
        <f>Tabela14[[#This Row],[Valor C/ IVA]]+I68</f>
        <v>158.65199999999999</v>
      </c>
    </row>
    <row r="69" spans="1:10" ht="15.75" thickBot="1" x14ac:dyDescent="0.3">
      <c r="A69" s="3">
        <v>2021</v>
      </c>
      <c r="B69" s="3" t="s">
        <v>7</v>
      </c>
      <c r="C69" s="25">
        <v>71</v>
      </c>
      <c r="D69" s="14">
        <v>68</v>
      </c>
      <c r="E69" s="3" t="s">
        <v>15</v>
      </c>
      <c r="F69" s="79">
        <f>Tabela14[[#This Row],[Unidades]]*0.35</f>
        <v>24.849999999999998</v>
      </c>
      <c r="G69" s="7">
        <f t="shared" si="2"/>
        <v>56.800000000000004</v>
      </c>
      <c r="H69" s="12">
        <f>Tabela14[[#This Row],[Valor S/ IVA]]*113%</f>
        <v>64.183999999999997</v>
      </c>
      <c r="I69" s="6">
        <f>_xlfn.IFS(Tabela14[[#This Row],[Zona]]="Faro",C69*0.5,Tabela14[[#This Row],[Zona]]="Beja",C69*0.7,Tabela14[[#This Row],[Zona]]="Setúbal",C69*0.9)</f>
        <v>63.9</v>
      </c>
      <c r="J69" s="11">
        <f>Tabela14[[#This Row],[Valor C/ IVA]]+I69</f>
        <v>128.084</v>
      </c>
    </row>
    <row r="70" spans="1:10" ht="15.75" thickBot="1" x14ac:dyDescent="0.3">
      <c r="A70" s="3">
        <v>2021</v>
      </c>
      <c r="B70" s="3" t="s">
        <v>6</v>
      </c>
      <c r="C70" s="25">
        <v>176</v>
      </c>
      <c r="D70" s="14">
        <v>69</v>
      </c>
      <c r="E70" s="3" t="s">
        <v>14</v>
      </c>
      <c r="F70" s="79">
        <f>Tabela14[[#This Row],[Unidades]]*0.35</f>
        <v>61.599999999999994</v>
      </c>
      <c r="G70" s="7">
        <f t="shared" si="2"/>
        <v>140.80000000000001</v>
      </c>
      <c r="H70" s="12">
        <f>Tabela14[[#This Row],[Valor S/ IVA]]*113%</f>
        <v>159.10399999999998</v>
      </c>
      <c r="I70" s="6">
        <f>_xlfn.IFS(Tabela14[[#This Row],[Zona]]="Faro",C70*0.5,Tabela14[[#This Row],[Zona]]="Beja",C70*0.7,Tabela14[[#This Row],[Zona]]="Setúbal",C70*0.9)</f>
        <v>123.19999999999999</v>
      </c>
      <c r="J70" s="11">
        <f>Tabela14[[#This Row],[Valor C/ IVA]]+I70</f>
        <v>282.30399999999997</v>
      </c>
    </row>
    <row r="71" spans="1:10" ht="15.75" thickBot="1" x14ac:dyDescent="0.3">
      <c r="A71" s="3">
        <v>2021</v>
      </c>
      <c r="B71" s="3" t="s">
        <v>8</v>
      </c>
      <c r="C71" s="25">
        <v>65</v>
      </c>
      <c r="D71" s="14">
        <v>70</v>
      </c>
      <c r="E71" s="3" t="s">
        <v>25</v>
      </c>
      <c r="F71" s="79">
        <f>Tabela14[[#This Row],[Unidades]]*0.35</f>
        <v>22.75</v>
      </c>
      <c r="G71" s="7">
        <f t="shared" si="2"/>
        <v>52</v>
      </c>
      <c r="H71" s="12">
        <f>Tabela14[[#This Row],[Valor S/ IVA]]*113%</f>
        <v>58.759999999999991</v>
      </c>
      <c r="I71" s="6">
        <f>_xlfn.IFS(Tabela14[[#This Row],[Zona]]="Faro",C71*0.5,Tabela14[[#This Row],[Zona]]="Beja",C71*0.7,Tabela14[[#This Row],[Zona]]="Setúbal",C71*0.9)</f>
        <v>32.5</v>
      </c>
      <c r="J71" s="11">
        <f>Tabela14[[#This Row],[Valor C/ IVA]]+I71</f>
        <v>91.259999999999991</v>
      </c>
    </row>
    <row r="72" spans="1:10" ht="15.75" thickBot="1" x14ac:dyDescent="0.3">
      <c r="A72" s="3">
        <v>2021</v>
      </c>
      <c r="B72" s="3" t="s">
        <v>5</v>
      </c>
      <c r="C72" s="25">
        <v>116</v>
      </c>
      <c r="D72" s="14">
        <v>71</v>
      </c>
      <c r="E72" s="3" t="s">
        <v>25</v>
      </c>
      <c r="F72" s="79">
        <f>Tabela14[[#This Row],[Unidades]]*0.35</f>
        <v>40.599999999999994</v>
      </c>
      <c r="G72" s="7">
        <f t="shared" si="2"/>
        <v>92.800000000000011</v>
      </c>
      <c r="H72" s="12">
        <f>Tabela14[[#This Row],[Valor S/ IVA]]*113%</f>
        <v>104.864</v>
      </c>
      <c r="I72" s="6">
        <f>_xlfn.IFS(Tabela14[[#This Row],[Zona]]="Faro",C72*0.5,Tabela14[[#This Row],[Zona]]="Beja",C72*0.7,Tabela14[[#This Row],[Zona]]="Setúbal",C72*0.9)</f>
        <v>58</v>
      </c>
      <c r="J72" s="11">
        <f>Tabela14[[#This Row],[Valor C/ IVA]]+I72</f>
        <v>162.864</v>
      </c>
    </row>
    <row r="73" spans="1:10" ht="15.75" thickBot="1" x14ac:dyDescent="0.3">
      <c r="A73" s="3">
        <v>2021</v>
      </c>
      <c r="B73" s="3" t="s">
        <v>7</v>
      </c>
      <c r="C73" s="25">
        <v>74</v>
      </c>
      <c r="D73" s="14">
        <v>72</v>
      </c>
      <c r="E73" s="3" t="s">
        <v>15</v>
      </c>
      <c r="F73" s="79">
        <f>Tabela14[[#This Row],[Unidades]]*0.35</f>
        <v>25.9</v>
      </c>
      <c r="G73" s="7">
        <f t="shared" si="2"/>
        <v>59.2</v>
      </c>
      <c r="H73" s="12">
        <f>Tabela14[[#This Row],[Valor S/ IVA]]*113%</f>
        <v>66.896000000000001</v>
      </c>
      <c r="I73" s="6">
        <f>_xlfn.IFS(Tabela14[[#This Row],[Zona]]="Faro",C73*0.5,Tabela14[[#This Row],[Zona]]="Beja",C73*0.7,Tabela14[[#This Row],[Zona]]="Setúbal",C73*0.9)</f>
        <v>66.600000000000009</v>
      </c>
      <c r="J73" s="11">
        <f>Tabela14[[#This Row],[Valor C/ IVA]]+I73</f>
        <v>133.49600000000001</v>
      </c>
    </row>
    <row r="74" spans="1:10" ht="15.75" thickBot="1" x14ac:dyDescent="0.3">
      <c r="A74" s="3">
        <v>2021</v>
      </c>
      <c r="B74" s="3" t="s">
        <v>8</v>
      </c>
      <c r="C74" s="25">
        <v>63</v>
      </c>
      <c r="D74" s="14">
        <v>73</v>
      </c>
      <c r="E74" s="3" t="s">
        <v>25</v>
      </c>
      <c r="F74" s="79">
        <f>Tabela14[[#This Row],[Unidades]]*0.35</f>
        <v>22.049999999999997</v>
      </c>
      <c r="G74" s="7">
        <f t="shared" si="2"/>
        <v>50.400000000000006</v>
      </c>
      <c r="H74" s="12">
        <f>Tabela14[[#This Row],[Valor S/ IVA]]*113%</f>
        <v>56.951999999999998</v>
      </c>
      <c r="I74" s="6">
        <f>_xlfn.IFS(Tabela14[[#This Row],[Zona]]="Faro",C74*0.5,Tabela14[[#This Row],[Zona]]="Beja",C74*0.7,Tabela14[[#This Row],[Zona]]="Setúbal",C74*0.9)</f>
        <v>31.5</v>
      </c>
      <c r="J74" s="11">
        <f>Tabela14[[#This Row],[Valor C/ IVA]]+I74</f>
        <v>88.451999999999998</v>
      </c>
    </row>
    <row r="75" spans="1:10" ht="15.75" thickBot="1" x14ac:dyDescent="0.3">
      <c r="A75" s="3">
        <v>2021</v>
      </c>
      <c r="B75" s="3" t="s">
        <v>6</v>
      </c>
      <c r="C75" s="25">
        <v>180</v>
      </c>
      <c r="D75" s="14">
        <v>74</v>
      </c>
      <c r="E75" s="3" t="s">
        <v>14</v>
      </c>
      <c r="F75" s="79">
        <f>Tabela14[[#This Row],[Unidades]]*0.35</f>
        <v>62.999999999999993</v>
      </c>
      <c r="G75" s="7">
        <f t="shared" si="2"/>
        <v>144</v>
      </c>
      <c r="H75" s="12">
        <f>Tabela14[[#This Row],[Valor S/ IVA]]*113%</f>
        <v>162.71999999999997</v>
      </c>
      <c r="I75" s="6">
        <f>_xlfn.IFS(Tabela14[[#This Row],[Zona]]="Faro",C75*0.5,Tabela14[[#This Row],[Zona]]="Beja",C75*0.7,Tabela14[[#This Row],[Zona]]="Setúbal",C75*0.9)</f>
        <v>125.99999999999999</v>
      </c>
      <c r="J75" s="11">
        <f>Tabela14[[#This Row],[Valor C/ IVA]]+I75</f>
        <v>288.71999999999997</v>
      </c>
    </row>
    <row r="76" spans="1:10" ht="15.75" thickBot="1" x14ac:dyDescent="0.3">
      <c r="A76" s="3">
        <v>2021</v>
      </c>
      <c r="B76" s="3" t="s">
        <v>5</v>
      </c>
      <c r="C76" s="25">
        <v>113</v>
      </c>
      <c r="D76" s="14">
        <v>75</v>
      </c>
      <c r="E76" s="3" t="s">
        <v>25</v>
      </c>
      <c r="F76" s="79">
        <f>Tabela14[[#This Row],[Unidades]]*0.35</f>
        <v>39.549999999999997</v>
      </c>
      <c r="G76" s="7">
        <f t="shared" si="2"/>
        <v>90.4</v>
      </c>
      <c r="H76" s="12">
        <f>Tabela14[[#This Row],[Valor S/ IVA]]*113%</f>
        <v>102.152</v>
      </c>
      <c r="I76" s="6">
        <f>_xlfn.IFS(Tabela14[[#This Row],[Zona]]="Faro",C76*0.5,Tabela14[[#This Row],[Zona]]="Beja",C76*0.7,Tabela14[[#This Row],[Zona]]="Setúbal",C76*0.9)</f>
        <v>56.5</v>
      </c>
      <c r="J76" s="11">
        <f>Tabela14[[#This Row],[Valor C/ IVA]]+I76</f>
        <v>158.65199999999999</v>
      </c>
    </row>
    <row r="77" spans="1:10" ht="15.75" thickBot="1" x14ac:dyDescent="0.3">
      <c r="A77" s="3">
        <v>2021</v>
      </c>
      <c r="B77" s="3" t="s">
        <v>8</v>
      </c>
      <c r="C77" s="25">
        <v>70</v>
      </c>
      <c r="D77" s="14">
        <v>76</v>
      </c>
      <c r="E77" s="3" t="s">
        <v>25</v>
      </c>
      <c r="F77" s="79">
        <f>Tabela14[[#This Row],[Unidades]]*0.35</f>
        <v>24.5</v>
      </c>
      <c r="G77" s="7">
        <f t="shared" si="2"/>
        <v>56</v>
      </c>
      <c r="H77" s="12">
        <f>Tabela14[[#This Row],[Valor S/ IVA]]*113%</f>
        <v>63.279999999999994</v>
      </c>
      <c r="I77" s="6">
        <f>_xlfn.IFS(Tabela14[[#This Row],[Zona]]="Faro",C77*0.5,Tabela14[[#This Row],[Zona]]="Beja",C77*0.7,Tabela14[[#This Row],[Zona]]="Setúbal",C77*0.9)</f>
        <v>35</v>
      </c>
      <c r="J77" s="11">
        <f>Tabela14[[#This Row],[Valor C/ IVA]]+I77</f>
        <v>98.28</v>
      </c>
    </row>
    <row r="78" spans="1:10" ht="15.75" thickBot="1" x14ac:dyDescent="0.3">
      <c r="A78" s="3">
        <v>2021</v>
      </c>
      <c r="B78" s="3" t="s">
        <v>7</v>
      </c>
      <c r="C78" s="25">
        <v>70</v>
      </c>
      <c r="D78" s="14">
        <v>77</v>
      </c>
      <c r="E78" s="3" t="s">
        <v>15</v>
      </c>
      <c r="F78" s="79">
        <f>Tabela14[[#This Row],[Unidades]]*0.35</f>
        <v>24.5</v>
      </c>
      <c r="G78" s="7">
        <f t="shared" si="2"/>
        <v>56</v>
      </c>
      <c r="H78" s="12">
        <f>Tabela14[[#This Row],[Valor S/ IVA]]*113%</f>
        <v>63.279999999999994</v>
      </c>
      <c r="I78" s="6">
        <f>_xlfn.IFS(Tabela14[[#This Row],[Zona]]="Faro",C78*0.5,Tabela14[[#This Row],[Zona]]="Beja",C78*0.7,Tabela14[[#This Row],[Zona]]="Setúbal",C78*0.9)</f>
        <v>63</v>
      </c>
      <c r="J78" s="11">
        <f>Tabela14[[#This Row],[Valor C/ IVA]]+I78</f>
        <v>126.28</v>
      </c>
    </row>
    <row r="79" spans="1:10" ht="15.75" thickBot="1" x14ac:dyDescent="0.3">
      <c r="A79" s="3">
        <v>2021</v>
      </c>
      <c r="B79" s="3" t="s">
        <v>6</v>
      </c>
      <c r="C79" s="25">
        <v>181</v>
      </c>
      <c r="D79" s="14">
        <v>78</v>
      </c>
      <c r="E79" s="3" t="s">
        <v>14</v>
      </c>
      <c r="F79" s="79">
        <f>Tabela14[[#This Row],[Unidades]]*0.35</f>
        <v>63.349999999999994</v>
      </c>
      <c r="G79" s="7">
        <f t="shared" si="2"/>
        <v>144.80000000000001</v>
      </c>
      <c r="H79" s="12">
        <f>Tabela14[[#This Row],[Valor S/ IVA]]*113%</f>
        <v>163.624</v>
      </c>
      <c r="I79" s="6">
        <f>_xlfn.IFS(Tabela14[[#This Row],[Zona]]="Faro",C79*0.5,Tabela14[[#This Row],[Zona]]="Beja",C79*0.7,Tabela14[[#This Row],[Zona]]="Setúbal",C79*0.9)</f>
        <v>126.69999999999999</v>
      </c>
      <c r="J79" s="11">
        <f>Tabela14[[#This Row],[Valor C/ IVA]]+I79</f>
        <v>290.32399999999996</v>
      </c>
    </row>
    <row r="80" spans="1:10" ht="15.75" thickBot="1" x14ac:dyDescent="0.3">
      <c r="A80" s="3">
        <v>2021</v>
      </c>
      <c r="B80" s="3" t="s">
        <v>7</v>
      </c>
      <c r="C80" s="25">
        <v>73</v>
      </c>
      <c r="D80" s="14">
        <v>79</v>
      </c>
      <c r="E80" s="3" t="s">
        <v>15</v>
      </c>
      <c r="F80" s="79">
        <f>Tabela14[[#This Row],[Unidades]]*0.35</f>
        <v>25.549999999999997</v>
      </c>
      <c r="G80" s="7">
        <f t="shared" si="2"/>
        <v>58.400000000000006</v>
      </c>
      <c r="H80" s="12">
        <f>Tabela14[[#This Row],[Valor S/ IVA]]*113%</f>
        <v>65.992000000000004</v>
      </c>
      <c r="I80" s="6">
        <f>_xlfn.IFS(Tabela14[[#This Row],[Zona]]="Faro",C80*0.5,Tabela14[[#This Row],[Zona]]="Beja",C80*0.7,Tabela14[[#This Row],[Zona]]="Setúbal",C80*0.9)</f>
        <v>65.7</v>
      </c>
      <c r="J80" s="11">
        <f>Tabela14[[#This Row],[Valor C/ IVA]]+I80</f>
        <v>131.69200000000001</v>
      </c>
    </row>
    <row r="81" spans="1:10" ht="15.75" thickBot="1" x14ac:dyDescent="0.3">
      <c r="A81" s="3">
        <v>2021</v>
      </c>
      <c r="B81" s="3" t="s">
        <v>6</v>
      </c>
      <c r="C81" s="25">
        <v>181</v>
      </c>
      <c r="D81" s="14">
        <v>80</v>
      </c>
      <c r="E81" s="3" t="s">
        <v>14</v>
      </c>
      <c r="F81" s="79">
        <f>Tabela14[[#This Row],[Unidades]]*0.35</f>
        <v>63.349999999999994</v>
      </c>
      <c r="G81" s="7">
        <f t="shared" si="2"/>
        <v>144.80000000000001</v>
      </c>
      <c r="H81" s="12">
        <f>Tabela14[[#This Row],[Valor S/ IVA]]*113%</f>
        <v>163.624</v>
      </c>
      <c r="I81" s="6">
        <f>_xlfn.IFS(Tabela14[[#This Row],[Zona]]="Faro",C81*0.5,Tabela14[[#This Row],[Zona]]="Beja",C81*0.7,Tabela14[[#This Row],[Zona]]="Setúbal",C81*0.9)</f>
        <v>126.69999999999999</v>
      </c>
      <c r="J81" s="11">
        <f>Tabela14[[#This Row],[Valor C/ IVA]]+I81</f>
        <v>290.32399999999996</v>
      </c>
    </row>
    <row r="82" spans="1:10" ht="15.75" thickBot="1" x14ac:dyDescent="0.3">
      <c r="A82" s="3">
        <v>2021</v>
      </c>
      <c r="B82" s="3" t="s">
        <v>5</v>
      </c>
      <c r="C82" s="25">
        <v>110</v>
      </c>
      <c r="D82" s="14">
        <v>81</v>
      </c>
      <c r="E82" s="3" t="s">
        <v>25</v>
      </c>
      <c r="F82" s="79">
        <f>Tabela14[[#This Row],[Unidades]]*0.35</f>
        <v>38.5</v>
      </c>
      <c r="G82" s="7">
        <f t="shared" si="2"/>
        <v>88</v>
      </c>
      <c r="H82" s="12">
        <f>Tabela14[[#This Row],[Valor S/ IVA]]*113%</f>
        <v>99.44</v>
      </c>
      <c r="I82" s="6">
        <f>_xlfn.IFS(Tabela14[[#This Row],[Zona]]="Faro",C82*0.5,Tabela14[[#This Row],[Zona]]="Beja",C82*0.7,Tabela14[[#This Row],[Zona]]="Setúbal",C82*0.9)</f>
        <v>55</v>
      </c>
      <c r="J82" s="11">
        <f>Tabela14[[#This Row],[Valor C/ IVA]]+I82</f>
        <v>154.44</v>
      </c>
    </row>
    <row r="83" spans="1:10" ht="15.75" thickBot="1" x14ac:dyDescent="0.3">
      <c r="A83" s="3">
        <v>2021</v>
      </c>
      <c r="B83" s="3" t="s">
        <v>8</v>
      </c>
      <c r="C83" s="25">
        <v>72</v>
      </c>
      <c r="D83" s="14">
        <v>82</v>
      </c>
      <c r="E83" s="3" t="s">
        <v>25</v>
      </c>
      <c r="F83" s="79">
        <f>Tabela14[[#This Row],[Unidades]]*0.35</f>
        <v>25.2</v>
      </c>
      <c r="G83" s="7">
        <f t="shared" si="2"/>
        <v>57.6</v>
      </c>
      <c r="H83" s="12">
        <f>Tabela14[[#This Row],[Valor S/ IVA]]*113%</f>
        <v>65.087999999999994</v>
      </c>
      <c r="I83" s="6">
        <f>_xlfn.IFS(Tabela14[[#This Row],[Zona]]="Faro",C83*0.5,Tabela14[[#This Row],[Zona]]="Beja",C83*0.7,Tabela14[[#This Row],[Zona]]="Setúbal",C83*0.9)</f>
        <v>36</v>
      </c>
      <c r="J83" s="11">
        <f>Tabela14[[#This Row],[Valor C/ IVA]]+I83</f>
        <v>101.08799999999999</v>
      </c>
    </row>
    <row r="84" spans="1:10" ht="15.75" thickBot="1" x14ac:dyDescent="0.3">
      <c r="A84" s="3">
        <v>2022</v>
      </c>
      <c r="B84" s="3" t="s">
        <v>5</v>
      </c>
      <c r="C84" s="25">
        <v>111</v>
      </c>
      <c r="D84" s="14">
        <v>83</v>
      </c>
      <c r="E84" s="3" t="s">
        <v>25</v>
      </c>
      <c r="F84" s="79">
        <f>Tabela14[[#This Row],[Unidades]]*0.35</f>
        <v>38.849999999999994</v>
      </c>
      <c r="G84" s="7">
        <f t="shared" si="2"/>
        <v>88.800000000000011</v>
      </c>
      <c r="H84" s="12">
        <f>Tabela14[[#This Row],[Valor S/ IVA]]*113%</f>
        <v>100.34400000000001</v>
      </c>
      <c r="I84" s="6">
        <f>_xlfn.IFS(Tabela14[[#This Row],[Zona]]="Faro",C84*0.5,Tabela14[[#This Row],[Zona]]="Beja",C84*0.7,Tabela14[[#This Row],[Zona]]="Setúbal",C84*0.9)</f>
        <v>55.5</v>
      </c>
      <c r="J84" s="11">
        <f>Tabela14[[#This Row],[Valor C/ IVA]]+I84</f>
        <v>155.84399999999999</v>
      </c>
    </row>
    <row r="85" spans="1:10" ht="15.75" thickBot="1" x14ac:dyDescent="0.3">
      <c r="A85" s="3">
        <v>2022</v>
      </c>
      <c r="B85" s="3" t="s">
        <v>6</v>
      </c>
      <c r="C85" s="25">
        <v>180</v>
      </c>
      <c r="D85" s="14">
        <v>84</v>
      </c>
      <c r="E85" s="3" t="s">
        <v>14</v>
      </c>
      <c r="F85" s="79">
        <f>Tabela14[[#This Row],[Unidades]]*0.35</f>
        <v>62.999999999999993</v>
      </c>
      <c r="G85" s="7">
        <f t="shared" si="2"/>
        <v>144</v>
      </c>
      <c r="H85" s="12">
        <f>Tabela14[[#This Row],[Valor S/ IVA]]*113%</f>
        <v>162.71999999999997</v>
      </c>
      <c r="I85" s="6">
        <f>_xlfn.IFS(Tabela14[[#This Row],[Zona]]="Faro",C85*0.5,Tabela14[[#This Row],[Zona]]="Beja",C85*0.7,Tabela14[[#This Row],[Zona]]="Setúbal",C85*0.9)</f>
        <v>125.99999999999999</v>
      </c>
      <c r="J85" s="11">
        <f>Tabela14[[#This Row],[Valor C/ IVA]]+I85</f>
        <v>288.71999999999997</v>
      </c>
    </row>
    <row r="86" spans="1:10" ht="15.75" thickBot="1" x14ac:dyDescent="0.3">
      <c r="A86" s="3">
        <v>2022</v>
      </c>
      <c r="B86" s="3" t="s">
        <v>7</v>
      </c>
      <c r="C86" s="25">
        <v>70</v>
      </c>
      <c r="D86" s="14">
        <v>85</v>
      </c>
      <c r="E86" s="3" t="s">
        <v>15</v>
      </c>
      <c r="F86" s="79">
        <f>Tabela14[[#This Row],[Unidades]]*0.35</f>
        <v>24.5</v>
      </c>
      <c r="G86" s="7">
        <f t="shared" si="2"/>
        <v>56</v>
      </c>
      <c r="H86" s="12">
        <f>Tabela14[[#This Row],[Valor S/ IVA]]*113%</f>
        <v>63.279999999999994</v>
      </c>
      <c r="I86" s="6">
        <f>_xlfn.IFS(Tabela14[[#This Row],[Zona]]="Faro",C86*0.5,Tabela14[[#This Row],[Zona]]="Beja",C86*0.7,Tabela14[[#This Row],[Zona]]="Setúbal",C86*0.9)</f>
        <v>63</v>
      </c>
      <c r="J86" s="11">
        <f>Tabela14[[#This Row],[Valor C/ IVA]]+I86</f>
        <v>126.28</v>
      </c>
    </row>
    <row r="87" spans="1:10" ht="15.75" thickBot="1" x14ac:dyDescent="0.3">
      <c r="A87" s="3">
        <v>2022</v>
      </c>
      <c r="B87" s="3" t="s">
        <v>6</v>
      </c>
      <c r="C87" s="25">
        <v>179</v>
      </c>
      <c r="D87" s="14">
        <v>86</v>
      </c>
      <c r="E87" s="3" t="s">
        <v>14</v>
      </c>
      <c r="F87" s="79">
        <f>Tabela14[[#This Row],[Unidades]]*0.35</f>
        <v>62.65</v>
      </c>
      <c r="G87" s="7">
        <f t="shared" si="2"/>
        <v>143.20000000000002</v>
      </c>
      <c r="H87" s="12">
        <f>Tabela14[[#This Row],[Valor S/ IVA]]*113%</f>
        <v>161.816</v>
      </c>
      <c r="I87" s="6">
        <f>_xlfn.IFS(Tabela14[[#This Row],[Zona]]="Faro",C87*0.5,Tabela14[[#This Row],[Zona]]="Beja",C87*0.7,Tabela14[[#This Row],[Zona]]="Setúbal",C87*0.9)</f>
        <v>125.3</v>
      </c>
      <c r="J87" s="11">
        <f>Tabela14[[#This Row],[Valor C/ IVA]]+I87</f>
        <v>287.11599999999999</v>
      </c>
    </row>
    <row r="88" spans="1:10" ht="15.75" thickBot="1" x14ac:dyDescent="0.3">
      <c r="A88" s="3">
        <v>2022</v>
      </c>
      <c r="B88" s="3" t="s">
        <v>5</v>
      </c>
      <c r="C88" s="25">
        <v>109</v>
      </c>
      <c r="D88" s="14">
        <v>87</v>
      </c>
      <c r="E88" s="3" t="s">
        <v>25</v>
      </c>
      <c r="F88" s="79">
        <f>Tabela14[[#This Row],[Unidades]]*0.35</f>
        <v>38.15</v>
      </c>
      <c r="G88" s="7">
        <f t="shared" si="2"/>
        <v>87.2</v>
      </c>
      <c r="H88" s="12">
        <f>Tabela14[[#This Row],[Valor S/ IVA]]*113%</f>
        <v>98.535999999999987</v>
      </c>
      <c r="I88" s="6">
        <f>_xlfn.IFS(Tabela14[[#This Row],[Zona]]="Faro",C88*0.5,Tabela14[[#This Row],[Zona]]="Beja",C88*0.7,Tabela14[[#This Row],[Zona]]="Setúbal",C88*0.9)</f>
        <v>54.5</v>
      </c>
      <c r="J88" s="11">
        <f>Tabela14[[#This Row],[Valor C/ IVA]]+I88</f>
        <v>153.036</v>
      </c>
    </row>
    <row r="89" spans="1:10" ht="15.75" thickBot="1" x14ac:dyDescent="0.3">
      <c r="A89" s="3">
        <v>2022</v>
      </c>
      <c r="B89" s="3" t="s">
        <v>7</v>
      </c>
      <c r="C89" s="25">
        <v>68</v>
      </c>
      <c r="D89" s="14">
        <v>88</v>
      </c>
      <c r="E89" s="3" t="s">
        <v>15</v>
      </c>
      <c r="F89" s="79">
        <f>Tabela14[[#This Row],[Unidades]]*0.35</f>
        <v>23.799999999999997</v>
      </c>
      <c r="G89" s="7">
        <f t="shared" si="2"/>
        <v>54.400000000000006</v>
      </c>
      <c r="H89" s="12">
        <f>Tabela14[[#This Row],[Valor S/ IVA]]*113%</f>
        <v>61.472000000000001</v>
      </c>
      <c r="I89" s="6">
        <f>_xlfn.IFS(Tabela14[[#This Row],[Zona]]="Faro",C89*0.5,Tabela14[[#This Row],[Zona]]="Beja",C89*0.7,Tabela14[[#This Row],[Zona]]="Setúbal",C89*0.9)</f>
        <v>61.2</v>
      </c>
      <c r="J89" s="11">
        <f>Tabela14[[#This Row],[Valor C/ IVA]]+I89</f>
        <v>122.672</v>
      </c>
    </row>
    <row r="90" spans="1:10" ht="15.75" thickBot="1" x14ac:dyDescent="0.3">
      <c r="A90" s="3">
        <v>2022</v>
      </c>
      <c r="B90" s="3" t="s">
        <v>8</v>
      </c>
      <c r="C90" s="25">
        <v>73</v>
      </c>
      <c r="D90" s="14">
        <v>89</v>
      </c>
      <c r="E90" s="3" t="s">
        <v>25</v>
      </c>
      <c r="F90" s="79">
        <f>Tabela14[[#This Row],[Unidades]]*0.35</f>
        <v>25.549999999999997</v>
      </c>
      <c r="G90" s="7">
        <f t="shared" si="2"/>
        <v>58.400000000000006</v>
      </c>
      <c r="H90" s="12">
        <f>Tabela14[[#This Row],[Valor S/ IVA]]*113%</f>
        <v>65.992000000000004</v>
      </c>
      <c r="I90" s="6">
        <f>_xlfn.IFS(Tabela14[[#This Row],[Zona]]="Faro",C90*0.5,Tabela14[[#This Row],[Zona]]="Beja",C90*0.7,Tabela14[[#This Row],[Zona]]="Setúbal",C90*0.9)</f>
        <v>36.5</v>
      </c>
      <c r="J90" s="11">
        <f>Tabela14[[#This Row],[Valor C/ IVA]]+I90</f>
        <v>102.492</v>
      </c>
    </row>
    <row r="91" spans="1:10" ht="15.75" thickBot="1" x14ac:dyDescent="0.3">
      <c r="A91" s="3">
        <v>2022</v>
      </c>
      <c r="B91" s="3" t="s">
        <v>5</v>
      </c>
      <c r="C91" s="25">
        <v>113</v>
      </c>
      <c r="D91" s="14">
        <v>90</v>
      </c>
      <c r="E91" s="3" t="s">
        <v>25</v>
      </c>
      <c r="F91" s="79">
        <f>Tabela14[[#This Row],[Unidades]]*0.35</f>
        <v>39.549999999999997</v>
      </c>
      <c r="G91" s="7">
        <f t="shared" si="2"/>
        <v>90.4</v>
      </c>
      <c r="H91" s="12">
        <f>Tabela14[[#This Row],[Valor S/ IVA]]*113%</f>
        <v>102.152</v>
      </c>
      <c r="I91" s="6">
        <f>_xlfn.IFS(Tabela14[[#This Row],[Zona]]="Faro",C91*0.5,Tabela14[[#This Row],[Zona]]="Beja",C91*0.7,Tabela14[[#This Row],[Zona]]="Setúbal",C91*0.9)</f>
        <v>56.5</v>
      </c>
      <c r="J91" s="11">
        <f>Tabela14[[#This Row],[Valor C/ IVA]]+I91</f>
        <v>158.65199999999999</v>
      </c>
    </row>
    <row r="92" spans="1:10" ht="15.75" thickBot="1" x14ac:dyDescent="0.3">
      <c r="A92" s="3">
        <v>2022</v>
      </c>
      <c r="B92" s="3" t="s">
        <v>7</v>
      </c>
      <c r="C92" s="25">
        <v>70</v>
      </c>
      <c r="D92" s="14">
        <v>91</v>
      </c>
      <c r="E92" s="3" t="s">
        <v>15</v>
      </c>
      <c r="F92" s="79">
        <f>Tabela14[[#This Row],[Unidades]]*0.35</f>
        <v>24.5</v>
      </c>
      <c r="G92" s="7">
        <f t="shared" si="2"/>
        <v>56</v>
      </c>
      <c r="H92" s="12">
        <f>Tabela14[[#This Row],[Valor S/ IVA]]*113%</f>
        <v>63.279999999999994</v>
      </c>
      <c r="I92" s="6">
        <f>_xlfn.IFS(Tabela14[[#This Row],[Zona]]="Faro",C92*0.5,Tabela14[[#This Row],[Zona]]="Beja",C92*0.7,Tabela14[[#This Row],[Zona]]="Setúbal",C92*0.9)</f>
        <v>63</v>
      </c>
      <c r="J92" s="11">
        <f>Tabela14[[#This Row],[Valor C/ IVA]]+I92</f>
        <v>126.28</v>
      </c>
    </row>
    <row r="93" spans="1:10" ht="15.75" thickBot="1" x14ac:dyDescent="0.3">
      <c r="A93" s="3">
        <v>2022</v>
      </c>
      <c r="B93" s="3" t="s">
        <v>6</v>
      </c>
      <c r="C93" s="25">
        <v>189</v>
      </c>
      <c r="D93" s="14">
        <v>92</v>
      </c>
      <c r="E93" s="3" t="s">
        <v>14</v>
      </c>
      <c r="F93" s="79">
        <f>Tabela14[[#This Row],[Unidades]]*0.35</f>
        <v>66.149999999999991</v>
      </c>
      <c r="G93" s="7">
        <f t="shared" si="2"/>
        <v>151.20000000000002</v>
      </c>
      <c r="H93" s="12">
        <f>Tabela14[[#This Row],[Valor S/ IVA]]*113%</f>
        <v>170.85599999999999</v>
      </c>
      <c r="I93" s="6">
        <f>_xlfn.IFS(Tabela14[[#This Row],[Zona]]="Faro",C93*0.5,Tabela14[[#This Row],[Zona]]="Beja",C93*0.7,Tabela14[[#This Row],[Zona]]="Setúbal",C93*0.9)</f>
        <v>132.29999999999998</v>
      </c>
      <c r="J93" s="11">
        <f>Tabela14[[#This Row],[Valor C/ IVA]]+I93</f>
        <v>303.15599999999995</v>
      </c>
    </row>
    <row r="94" spans="1:10" ht="15.75" thickBot="1" x14ac:dyDescent="0.3">
      <c r="A94" s="3">
        <v>2022</v>
      </c>
      <c r="B94" s="3" t="s">
        <v>7</v>
      </c>
      <c r="C94" s="25">
        <v>67</v>
      </c>
      <c r="D94" s="14">
        <v>93</v>
      </c>
      <c r="E94" s="3" t="s">
        <v>15</v>
      </c>
      <c r="F94" s="79">
        <f>Tabela14[[#This Row],[Unidades]]*0.35</f>
        <v>23.45</v>
      </c>
      <c r="G94" s="7">
        <f t="shared" si="2"/>
        <v>53.6</v>
      </c>
      <c r="H94" s="12">
        <f>Tabela14[[#This Row],[Valor S/ IVA]]*113%</f>
        <v>60.567999999999998</v>
      </c>
      <c r="I94" s="6">
        <f>_xlfn.IFS(Tabela14[[#This Row],[Zona]]="Faro",C94*0.5,Tabela14[[#This Row],[Zona]]="Beja",C94*0.7,Tabela14[[#This Row],[Zona]]="Setúbal",C94*0.9)</f>
        <v>60.300000000000004</v>
      </c>
      <c r="J94" s="11">
        <f>Tabela14[[#This Row],[Valor C/ IVA]]+I94</f>
        <v>120.86799999999999</v>
      </c>
    </row>
    <row r="95" spans="1:10" ht="15.75" thickBot="1" x14ac:dyDescent="0.3">
      <c r="A95" s="3">
        <v>2022</v>
      </c>
      <c r="B95" s="3" t="s">
        <v>5</v>
      </c>
      <c r="C95" s="25">
        <v>115</v>
      </c>
      <c r="D95" s="14">
        <v>94</v>
      </c>
      <c r="E95" s="3" t="s">
        <v>25</v>
      </c>
      <c r="F95" s="79">
        <f>Tabela14[[#This Row],[Unidades]]*0.35</f>
        <v>40.25</v>
      </c>
      <c r="G95" s="7">
        <f t="shared" si="2"/>
        <v>92</v>
      </c>
      <c r="H95" s="12">
        <f>Tabela14[[#This Row],[Valor S/ IVA]]*113%</f>
        <v>103.96</v>
      </c>
      <c r="I95" s="6">
        <f>_xlfn.IFS(Tabela14[[#This Row],[Zona]]="Faro",C95*0.5,Tabela14[[#This Row],[Zona]]="Beja",C95*0.7,Tabela14[[#This Row],[Zona]]="Setúbal",C95*0.9)</f>
        <v>57.5</v>
      </c>
      <c r="J95" s="11">
        <f>Tabela14[[#This Row],[Valor C/ IVA]]+I95</f>
        <v>161.45999999999998</v>
      </c>
    </row>
    <row r="96" spans="1:10" ht="15.75" thickBot="1" x14ac:dyDescent="0.3">
      <c r="A96" s="3">
        <v>2022</v>
      </c>
      <c r="B96" s="3" t="s">
        <v>6</v>
      </c>
      <c r="C96" s="25">
        <v>200</v>
      </c>
      <c r="D96" s="14">
        <v>95</v>
      </c>
      <c r="E96" s="3" t="s">
        <v>14</v>
      </c>
      <c r="F96" s="79">
        <f>Tabela14[[#This Row],[Unidades]]*0.35</f>
        <v>70</v>
      </c>
      <c r="G96" s="7">
        <f t="shared" si="2"/>
        <v>160</v>
      </c>
      <c r="H96" s="12">
        <f>Tabela14[[#This Row],[Valor S/ IVA]]*113%</f>
        <v>180.79999999999998</v>
      </c>
      <c r="I96" s="1">
        <f>_xlfn.IFS(Tabela14[[#This Row],[Zona]]="Faro",C96*0.5,Tabela14[[#This Row],[Zona]]="Beja",C96*0.7,Tabela14[[#This Row],[Zona]]="Setúbal",C96*0.9)</f>
        <v>140</v>
      </c>
      <c r="J96" s="11">
        <f>Tabela14[[#This Row],[Valor C/ IVA]]+I96</f>
        <v>320.79999999999995</v>
      </c>
    </row>
    <row r="97" spans="1:10" ht="15.75" thickBot="1" x14ac:dyDescent="0.3">
      <c r="A97" s="2">
        <v>2022</v>
      </c>
      <c r="B97" s="2" t="s">
        <v>8</v>
      </c>
      <c r="C97" s="26">
        <v>75</v>
      </c>
      <c r="D97" s="15">
        <v>96</v>
      </c>
      <c r="E97" s="2" t="s">
        <v>25</v>
      </c>
      <c r="F97" s="80">
        <f>Tabela14[[#This Row],[Unidades]]*0.35</f>
        <v>26.25</v>
      </c>
      <c r="G97" s="8">
        <f t="shared" si="2"/>
        <v>60</v>
      </c>
      <c r="H97" s="8">
        <f>Tabela14[[#This Row],[Valor S/ IVA]]*113%</f>
        <v>67.8</v>
      </c>
      <c r="I97" s="1">
        <f>_xlfn.IFS(Tabela14[[#This Row],[Zona]]="Faro",C97*0.5,Tabela14[[#This Row],[Zona]]="Beja",C97*0.7,Tabela14[[#This Row],[Zona]]="Setúbal",C97*0.9)</f>
        <v>37.5</v>
      </c>
      <c r="J97" s="29">
        <f>Tabela14[[#This Row],[Valor C/ IVA]]+I97</f>
        <v>105.3</v>
      </c>
    </row>
    <row r="100" spans="1:10" x14ac:dyDescent="0.25">
      <c r="C100"/>
    </row>
    <row r="101" spans="1:10" x14ac:dyDescent="0.25">
      <c r="A101" s="9"/>
      <c r="C101"/>
    </row>
    <row r="102" spans="1:10" x14ac:dyDescent="0.25">
      <c r="A102" s="9"/>
      <c r="C102"/>
    </row>
    <row r="103" spans="1:10" x14ac:dyDescent="0.25">
      <c r="A103" s="9"/>
    </row>
    <row r="104" spans="1:10" x14ac:dyDescent="0.25">
      <c r="A104" s="9"/>
      <c r="C104"/>
    </row>
    <row r="105" spans="1:10" x14ac:dyDescent="0.25">
      <c r="A105" s="9"/>
      <c r="C105"/>
    </row>
    <row r="106" spans="1:10" x14ac:dyDescent="0.25">
      <c r="C106"/>
    </row>
    <row r="107" spans="1:10" x14ac:dyDescent="0.25">
      <c r="C107"/>
    </row>
    <row r="109" spans="1:10" x14ac:dyDescent="0.25">
      <c r="B109" s="28"/>
      <c r="C109"/>
    </row>
    <row r="110" spans="1:10" x14ac:dyDescent="0.25">
      <c r="B110" s="28"/>
      <c r="C1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encomendas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Silva</dc:creator>
  <cp:lastModifiedBy>Administrator</cp:lastModifiedBy>
  <dcterms:created xsi:type="dcterms:W3CDTF">2022-10-27T14:17:00Z</dcterms:created>
  <dcterms:modified xsi:type="dcterms:W3CDTF">2022-12-20T11:41:17Z</dcterms:modified>
</cp:coreProperties>
</file>